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Yield Curve\Updated T-Bonds Data\2026\Oct\"/>
    </mc:Choice>
  </mc:AlternateContent>
  <xr:revisionPtr revIDLastSave="0" documentId="13_ncr:1_{76FCAE40-CB54-4D46-A6C4-B61F1AA47288}" xr6:coauthVersionLast="47" xr6:coauthVersionMax="47" xr10:uidLastSave="{00000000-0000-0000-0000-000000000000}"/>
  <bookViews>
    <workbookView xWindow="11424" yWindow="0" windowWidth="11712" windowHeight="13776" tabRatio="570" xr2:uid="{00000000-000D-0000-FFFF-FFFF00000000}"/>
  </bookViews>
  <sheets>
    <sheet name="Price Matrix 16th Oct 2026" sheetId="1" r:id="rId1"/>
    <sheet name="Price 28th " sheetId="4" state="hidden" r:id="rId2"/>
    <sheet name="Price 11th" sheetId="5" state="hidden" r:id="rId3"/>
    <sheet name="Sheet1" sheetId="6" state="hidden" r:id="rId4"/>
    <sheet name="Daily Graph" sheetId="8" state="hidden" r:id="rId5"/>
    <sheet name="From Access" sheetId="7" state="hidden" r:id="rId6"/>
    <sheet name="Sheet2" sheetId="9" state="hidden" r:id="rId7"/>
    <sheet name="T-Bonds as at 16th Oct 2026" sheetId="2" r:id="rId8"/>
    <sheet name="SLF" sheetId="10" state="hidden" r:id="rId9"/>
  </sheets>
  <definedNames>
    <definedName name="_xlnm._FilterDatabase" localSheetId="7" hidden="1">'T-Bonds as at 16th Oct 2026'!$D$36:$D$66</definedName>
    <definedName name="_xlnm.Print_Area" localSheetId="8">SLF!#REF!</definedName>
    <definedName name="solver_cvg" localSheetId="2" hidden="1">0.0001</definedName>
    <definedName name="solver_cvg" localSheetId="1" hidden="1">0.0001</definedName>
    <definedName name="solver_drv" localSheetId="2" hidden="1">1</definedName>
    <definedName name="solver_drv" localSheetId="1" hidden="1">1</definedName>
    <definedName name="solver_est" localSheetId="2" hidden="1">1</definedName>
    <definedName name="solver_est" localSheetId="1" hidden="1">1</definedName>
    <definedName name="solver_itr" localSheetId="2" hidden="1">100</definedName>
    <definedName name="solver_itr" localSheetId="1" hidden="1">100</definedName>
    <definedName name="solver_lin" localSheetId="2" hidden="1">2</definedName>
    <definedName name="solver_lin" localSheetId="1" hidden="1">2</definedName>
    <definedName name="solver_neg" localSheetId="2" hidden="1">2</definedName>
    <definedName name="solver_neg" localSheetId="1" hidden="1">2</definedName>
    <definedName name="solver_num" localSheetId="2" hidden="1">0</definedName>
    <definedName name="solver_num" localSheetId="1" hidden="1">0</definedName>
    <definedName name="solver_nwt" localSheetId="2" hidden="1">1</definedName>
    <definedName name="solver_nwt" localSheetId="1" hidden="1">1</definedName>
    <definedName name="solver_pre" localSheetId="2" hidden="1">0.000001</definedName>
    <definedName name="solver_pre" localSheetId="1" hidden="1">0.000001</definedName>
    <definedName name="solver_scl" localSheetId="2" hidden="1">2</definedName>
    <definedName name="solver_scl" localSheetId="1" hidden="1">2</definedName>
    <definedName name="solver_sho" localSheetId="2" hidden="1">2</definedName>
    <definedName name="solver_sho" localSheetId="1" hidden="1">2</definedName>
    <definedName name="solver_tim" localSheetId="2" hidden="1">100</definedName>
    <definedName name="solver_tim" localSheetId="1" hidden="1">100</definedName>
    <definedName name="solver_tol" localSheetId="2" hidden="1">0.05</definedName>
    <definedName name="solver_tol" localSheetId="1" hidden="1">0.05</definedName>
    <definedName name="solver_typ" localSheetId="2" hidden="1">3</definedName>
    <definedName name="solver_typ" localSheetId="1" hidden="1">3</definedName>
    <definedName name="solver_val" localSheetId="2" hidden="1">72.095</definedName>
    <definedName name="solver_val" localSheetId="1" hidden="1">72.095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7" i="10" l="1"/>
  <c r="K14" i="10"/>
  <c r="K10" i="10"/>
  <c r="K9" i="10"/>
  <c r="K8" i="10"/>
  <c r="K7" i="10"/>
  <c r="L7" i="10" s="1"/>
  <c r="K6" i="10"/>
  <c r="I10" i="10"/>
  <c r="N9" i="10"/>
  <c r="N8" i="10"/>
  <c r="N7" i="10"/>
  <c r="N6" i="10"/>
  <c r="L9" i="10"/>
  <c r="L8" i="10"/>
  <c r="L6" i="10"/>
  <c r="I2" i="10"/>
  <c r="B76" i="10"/>
  <c r="D76" i="10" s="1"/>
  <c r="E76" i="10" s="1"/>
  <c r="A76" i="10"/>
  <c r="B75" i="10"/>
  <c r="D75" i="10" s="1"/>
  <c r="E75" i="10" s="1"/>
  <c r="A75" i="10"/>
  <c r="B74" i="10"/>
  <c r="D74" i="10" s="1"/>
  <c r="E74" i="10" s="1"/>
  <c r="A74" i="10"/>
  <c r="B73" i="10"/>
  <c r="D73" i="10" s="1"/>
  <c r="E73" i="10" s="1"/>
  <c r="A73" i="10"/>
  <c r="B72" i="10"/>
  <c r="D72" i="10" s="1"/>
  <c r="E72" i="10" s="1"/>
  <c r="A72" i="10"/>
  <c r="B71" i="10"/>
  <c r="D71" i="10" s="1"/>
  <c r="E71" i="10" s="1"/>
  <c r="A71" i="10"/>
  <c r="B70" i="10"/>
  <c r="D70" i="10" s="1"/>
  <c r="E70" i="10" s="1"/>
  <c r="A70" i="10"/>
  <c r="B69" i="10"/>
  <c r="D69" i="10" s="1"/>
  <c r="E69" i="10" s="1"/>
  <c r="A69" i="10"/>
  <c r="B68" i="10"/>
  <c r="D68" i="10" s="1"/>
  <c r="E68" i="10" s="1"/>
  <c r="A68" i="10"/>
  <c r="B67" i="10"/>
  <c r="D67" i="10" s="1"/>
  <c r="E67" i="10" s="1"/>
  <c r="A67" i="10"/>
  <c r="B66" i="10"/>
  <c r="D66" i="10" s="1"/>
  <c r="E66" i="10" s="1"/>
  <c r="A66" i="10"/>
  <c r="B65" i="10"/>
  <c r="D65" i="10" s="1"/>
  <c r="E65" i="10" s="1"/>
  <c r="A65" i="10"/>
  <c r="B64" i="10"/>
  <c r="D64" i="10" s="1"/>
  <c r="E64" i="10" s="1"/>
  <c r="A64" i="10"/>
  <c r="B63" i="10"/>
  <c r="D63" i="10" s="1"/>
  <c r="E63" i="10" s="1"/>
  <c r="A63" i="10"/>
  <c r="B62" i="10"/>
  <c r="D62" i="10" s="1"/>
  <c r="E62" i="10" s="1"/>
  <c r="A62" i="10"/>
  <c r="B61" i="10"/>
  <c r="D61" i="10" s="1"/>
  <c r="E61" i="10" s="1"/>
  <c r="A61" i="10"/>
  <c r="B60" i="10"/>
  <c r="D60" i="10" s="1"/>
  <c r="E60" i="10" s="1"/>
  <c r="A60" i="10"/>
  <c r="B59" i="10"/>
  <c r="D59" i="10" s="1"/>
  <c r="E59" i="10" s="1"/>
  <c r="A59" i="10"/>
  <c r="B58" i="10"/>
  <c r="D58" i="10" s="1"/>
  <c r="E58" i="10" s="1"/>
  <c r="A58" i="10"/>
  <c r="B57" i="10"/>
  <c r="D57" i="10" s="1"/>
  <c r="E57" i="10" s="1"/>
  <c r="A57" i="10"/>
  <c r="B56" i="10"/>
  <c r="D56" i="10" s="1"/>
  <c r="E56" i="10" s="1"/>
  <c r="A56" i="10"/>
  <c r="B55" i="10"/>
  <c r="D55" i="10" s="1"/>
  <c r="E55" i="10" s="1"/>
  <c r="A55" i="10"/>
  <c r="B54" i="10"/>
  <c r="D54" i="10" s="1"/>
  <c r="E54" i="10" s="1"/>
  <c r="A54" i="10"/>
  <c r="B53" i="10"/>
  <c r="D53" i="10" s="1"/>
  <c r="E53" i="10" s="1"/>
  <c r="A53" i="10"/>
  <c r="B52" i="10"/>
  <c r="D52" i="10" s="1"/>
  <c r="E52" i="10" s="1"/>
  <c r="A52" i="10"/>
  <c r="B51" i="10"/>
  <c r="D51" i="10" s="1"/>
  <c r="E51" i="10" s="1"/>
  <c r="A51" i="10"/>
  <c r="B50" i="10"/>
  <c r="D50" i="10" s="1"/>
  <c r="E50" i="10" s="1"/>
  <c r="A50" i="10"/>
  <c r="B49" i="10"/>
  <c r="D49" i="10" s="1"/>
  <c r="E49" i="10" s="1"/>
  <c r="A49" i="10"/>
  <c r="B48" i="10"/>
  <c r="D48" i="10" s="1"/>
  <c r="E48" i="10" s="1"/>
  <c r="A48" i="10"/>
  <c r="B47" i="10"/>
  <c r="D47" i="10" s="1"/>
  <c r="E47" i="10" s="1"/>
  <c r="A47" i="10"/>
  <c r="B46" i="10"/>
  <c r="D46" i="10" s="1"/>
  <c r="E46" i="10" s="1"/>
  <c r="A46" i="10"/>
  <c r="B45" i="10"/>
  <c r="D45" i="10" s="1"/>
  <c r="E45" i="10" s="1"/>
  <c r="A45" i="10"/>
  <c r="B44" i="10"/>
  <c r="D44" i="10" s="1"/>
  <c r="E44" i="10" s="1"/>
  <c r="A44" i="10"/>
  <c r="B43" i="10"/>
  <c r="D43" i="10" s="1"/>
  <c r="E43" i="10" s="1"/>
  <c r="A43" i="10"/>
  <c r="B42" i="10"/>
  <c r="D42" i="10" s="1"/>
  <c r="E42" i="10" s="1"/>
  <c r="A42" i="10"/>
  <c r="B41" i="10"/>
  <c r="D41" i="10" s="1"/>
  <c r="E41" i="10" s="1"/>
  <c r="A41" i="10"/>
  <c r="B40" i="10"/>
  <c r="D40" i="10" s="1"/>
  <c r="E40" i="10" s="1"/>
  <c r="A40" i="10"/>
  <c r="B39" i="10"/>
  <c r="D39" i="10" s="1"/>
  <c r="E39" i="10" s="1"/>
  <c r="A39" i="10"/>
  <c r="B38" i="10"/>
  <c r="D38" i="10" s="1"/>
  <c r="E38" i="10" s="1"/>
  <c r="A38" i="10"/>
  <c r="B37" i="10"/>
  <c r="D37" i="10" s="1"/>
  <c r="E37" i="10" s="1"/>
  <c r="A37" i="10"/>
  <c r="B36" i="10"/>
  <c r="D36" i="10" s="1"/>
  <c r="E36" i="10" s="1"/>
  <c r="A36" i="10"/>
  <c r="B35" i="10"/>
  <c r="D35" i="10" s="1"/>
  <c r="E35" i="10" s="1"/>
  <c r="A35" i="10"/>
  <c r="B34" i="10"/>
  <c r="D34" i="10" s="1"/>
  <c r="E34" i="10" s="1"/>
  <c r="A34" i="10"/>
  <c r="B33" i="10"/>
  <c r="D33" i="10" s="1"/>
  <c r="E33" i="10" s="1"/>
  <c r="A33" i="10"/>
  <c r="B32" i="10"/>
  <c r="D32" i="10" s="1"/>
  <c r="E32" i="10" s="1"/>
  <c r="A32" i="10"/>
  <c r="B31" i="10"/>
  <c r="D31" i="10" s="1"/>
  <c r="E31" i="10" s="1"/>
  <c r="A31" i="10"/>
  <c r="B30" i="10"/>
  <c r="D30" i="10" s="1"/>
  <c r="E30" i="10" s="1"/>
  <c r="A30" i="10"/>
  <c r="B29" i="10"/>
  <c r="D29" i="10" s="1"/>
  <c r="E29" i="10" s="1"/>
  <c r="A29" i="10"/>
  <c r="B28" i="10"/>
  <c r="D28" i="10" s="1"/>
  <c r="E28" i="10" s="1"/>
  <c r="A28" i="10"/>
  <c r="B27" i="10"/>
  <c r="D27" i="10" s="1"/>
  <c r="E27" i="10" s="1"/>
  <c r="A27" i="10"/>
  <c r="B26" i="10"/>
  <c r="D26" i="10" s="1"/>
  <c r="E26" i="10" s="1"/>
  <c r="A26" i="10"/>
  <c r="B25" i="10"/>
  <c r="D25" i="10" s="1"/>
  <c r="E25" i="10" s="1"/>
  <c r="A25" i="10"/>
  <c r="B24" i="10"/>
  <c r="D24" i="10" s="1"/>
  <c r="E24" i="10" s="1"/>
  <c r="A24" i="10"/>
  <c r="B23" i="10"/>
  <c r="D23" i="10" s="1"/>
  <c r="E23" i="10" s="1"/>
  <c r="A23" i="10"/>
  <c r="B22" i="10"/>
  <c r="D22" i="10" s="1"/>
  <c r="E22" i="10" s="1"/>
  <c r="A22" i="10"/>
  <c r="B21" i="10"/>
  <c r="D21" i="10" s="1"/>
  <c r="E21" i="10" s="1"/>
  <c r="A21" i="10"/>
  <c r="B20" i="10"/>
  <c r="D20" i="10" s="1"/>
  <c r="E20" i="10" s="1"/>
  <c r="A20" i="10"/>
  <c r="B19" i="10"/>
  <c r="D19" i="10" s="1"/>
  <c r="E19" i="10" s="1"/>
  <c r="A19" i="10"/>
  <c r="B18" i="10"/>
  <c r="D18" i="10" s="1"/>
  <c r="E18" i="10" s="1"/>
  <c r="A18" i="10"/>
  <c r="B17" i="10"/>
  <c r="D17" i="10" s="1"/>
  <c r="E17" i="10" s="1"/>
  <c r="A17" i="10"/>
  <c r="B16" i="10"/>
  <c r="D16" i="10" s="1"/>
  <c r="E16" i="10" s="1"/>
  <c r="A16" i="10"/>
  <c r="B15" i="10"/>
  <c r="D15" i="10" s="1"/>
  <c r="E15" i="10" s="1"/>
  <c r="A15" i="10"/>
  <c r="B14" i="10"/>
  <c r="D14" i="10" s="1"/>
  <c r="E14" i="10" s="1"/>
  <c r="A14" i="10"/>
  <c r="B13" i="10"/>
  <c r="D13" i="10" s="1"/>
  <c r="E13" i="10" s="1"/>
  <c r="A13" i="10"/>
  <c r="B12" i="10"/>
  <c r="D12" i="10" s="1"/>
  <c r="E12" i="10" s="1"/>
  <c r="A12" i="10"/>
  <c r="B11" i="10"/>
  <c r="D11" i="10" s="1"/>
  <c r="E11" i="10" s="1"/>
  <c r="A11" i="10"/>
  <c r="B10" i="10"/>
  <c r="D10" i="10" s="1"/>
  <c r="E10" i="10" s="1"/>
  <c r="A10" i="10"/>
  <c r="B9" i="10"/>
  <c r="D9" i="10" s="1"/>
  <c r="E9" i="10" s="1"/>
  <c r="A9" i="10"/>
  <c r="B8" i="10"/>
  <c r="D8" i="10" s="1"/>
  <c r="E8" i="10" s="1"/>
  <c r="A8" i="10"/>
  <c r="B7" i="10"/>
  <c r="D7" i="10" s="1"/>
  <c r="E7" i="10" s="1"/>
  <c r="A7" i="10"/>
  <c r="B6" i="10"/>
  <c r="D6" i="10" s="1"/>
  <c r="E6" i="10" s="1"/>
  <c r="A6" i="10"/>
  <c r="B5" i="10"/>
  <c r="D5" i="10" s="1"/>
  <c r="E5" i="10" s="1"/>
  <c r="A5" i="10"/>
  <c r="B4" i="10"/>
  <c r="D4" i="10" s="1"/>
  <c r="E4" i="10" s="1"/>
  <c r="A4" i="10"/>
  <c r="B3" i="10"/>
  <c r="D3" i="10" s="1"/>
  <c r="E3" i="10" s="1"/>
  <c r="A3" i="10"/>
  <c r="B2" i="10"/>
  <c r="D2" i="10" s="1"/>
  <c r="A2" i="10"/>
  <c r="H80" i="8"/>
  <c r="H79" i="8"/>
  <c r="I78" i="8"/>
  <c r="H78" i="8"/>
  <c r="G78" i="8"/>
  <c r="H77" i="8"/>
  <c r="G77" i="8"/>
  <c r="G76" i="8"/>
  <c r="G75" i="8"/>
  <c r="H74" i="8"/>
  <c r="G74" i="8"/>
  <c r="H71" i="8"/>
  <c r="G71" i="8"/>
  <c r="I70" i="8"/>
  <c r="H70" i="8"/>
  <c r="G70" i="8"/>
  <c r="H69" i="8"/>
  <c r="I69" i="8" s="1"/>
  <c r="I80" i="8" s="1"/>
  <c r="G69" i="8"/>
  <c r="G80" i="8" s="1"/>
  <c r="H68" i="8"/>
  <c r="I68" i="8" s="1"/>
  <c r="I79" i="8" s="1"/>
  <c r="G68" i="8"/>
  <c r="G79" i="8" s="1"/>
  <c r="H67" i="8"/>
  <c r="I67" i="8" s="1"/>
  <c r="I77" i="8" s="1"/>
  <c r="G67" i="8"/>
  <c r="H66" i="8"/>
  <c r="I66" i="8" s="1"/>
  <c r="I76" i="8" s="1"/>
  <c r="G66" i="8"/>
  <c r="H65" i="8"/>
  <c r="H75" i="8" s="1"/>
  <c r="G65" i="8"/>
  <c r="H64" i="8"/>
  <c r="I64" i="8" s="1"/>
  <c r="I74" i="8" s="1"/>
  <c r="G64" i="8"/>
  <c r="J52" i="8"/>
  <c r="J51" i="8"/>
  <c r="J50" i="8"/>
  <c r="J49" i="8"/>
  <c r="J48" i="8"/>
  <c r="J47" i="8"/>
  <c r="J46" i="8"/>
  <c r="I22" i="5"/>
  <c r="B22" i="5"/>
  <c r="K22" i="5" s="1"/>
  <c r="K13" i="5" s="1"/>
  <c r="A22" i="5"/>
  <c r="C22" i="5" s="1"/>
  <c r="D22" i="5" s="1"/>
  <c r="F17" i="5"/>
  <c r="O13" i="5"/>
  <c r="O12" i="5"/>
  <c r="E13" i="5"/>
  <c r="E10" i="5"/>
  <c r="C9" i="5"/>
  <c r="B7" i="5"/>
  <c r="I5" i="5"/>
  <c r="C5" i="5"/>
  <c r="I22" i="4"/>
  <c r="A23" i="4"/>
  <c r="G22" i="4"/>
  <c r="C22" i="4"/>
  <c r="D22" i="4" s="1"/>
  <c r="B22" i="4"/>
  <c r="A22" i="4"/>
  <c r="F17" i="4"/>
  <c r="O13" i="4"/>
  <c r="O12" i="4"/>
  <c r="E13" i="4"/>
  <c r="E10" i="4"/>
  <c r="C9" i="4"/>
  <c r="B7" i="4"/>
  <c r="I5" i="4"/>
  <c r="C5" i="4"/>
  <c r="J2" i="10" l="1"/>
  <c r="E2" i="10"/>
  <c r="K2" i="10" s="1"/>
  <c r="I65" i="8"/>
  <c r="I75" i="8" s="1"/>
  <c r="H76" i="8"/>
  <c r="F22" i="5"/>
  <c r="B11" i="5" s="1"/>
  <c r="G22" i="5"/>
  <c r="A23" i="5"/>
  <c r="A24" i="4"/>
  <c r="I23" i="4"/>
  <c r="G23" i="4"/>
  <c r="B23" i="4" s="1"/>
  <c r="C23" i="4"/>
  <c r="D23" i="4" s="1"/>
  <c r="K22" i="4"/>
  <c r="K13" i="4" s="1"/>
  <c r="F22" i="4"/>
  <c r="B11" i="4" s="1"/>
  <c r="E5" i="5" l="1"/>
  <c r="B12" i="5"/>
  <c r="A24" i="5"/>
  <c r="G23" i="5"/>
  <c r="B23" i="5" s="1"/>
  <c r="I23" i="5"/>
  <c r="C23" i="5"/>
  <c r="D23" i="5" s="1"/>
  <c r="E22" i="5"/>
  <c r="E5" i="4"/>
  <c r="B12" i="4"/>
  <c r="K23" i="4"/>
  <c r="F23" i="4"/>
  <c r="E23" i="4" s="1"/>
  <c r="I24" i="4"/>
  <c r="A25" i="4"/>
  <c r="C24" i="4"/>
  <c r="D24" i="4" s="1"/>
  <c r="G24" i="4"/>
  <c r="B24" i="4" s="1"/>
  <c r="E22" i="4"/>
  <c r="K23" i="5" l="1"/>
  <c r="F23" i="5"/>
  <c r="E23" i="5" s="1"/>
  <c r="G24" i="5"/>
  <c r="B24" i="5" s="1"/>
  <c r="C24" i="5"/>
  <c r="D24" i="5" s="1"/>
  <c r="A25" i="5"/>
  <c r="I24" i="5"/>
  <c r="C25" i="4"/>
  <c r="D25" i="4" s="1"/>
  <c r="I25" i="4"/>
  <c r="A26" i="4"/>
  <c r="G25" i="4"/>
  <c r="B25" i="4" s="1"/>
  <c r="F24" i="4"/>
  <c r="E24" i="4" s="1"/>
  <c r="K24" i="4"/>
  <c r="F24" i="5" l="1"/>
  <c r="E24" i="5" s="1"/>
  <c r="K24" i="5"/>
  <c r="G25" i="5"/>
  <c r="B25" i="5" s="1"/>
  <c r="A26" i="5"/>
  <c r="I25" i="5"/>
  <c r="C25" i="5"/>
  <c r="D25" i="5" s="1"/>
  <c r="K25" i="4"/>
  <c r="F25" i="4"/>
  <c r="E25" i="4" s="1"/>
  <c r="C26" i="4"/>
  <c r="D26" i="4" s="1"/>
  <c r="I26" i="4"/>
  <c r="A27" i="4"/>
  <c r="G26" i="4"/>
  <c r="A27" i="5" l="1"/>
  <c r="G26" i="5"/>
  <c r="C26" i="5"/>
  <c r="D26" i="5" s="1"/>
  <c r="I26" i="5"/>
  <c r="F25" i="5"/>
  <c r="E25" i="5" s="1"/>
  <c r="K25" i="5"/>
  <c r="B26" i="4"/>
  <c r="C27" i="4"/>
  <c r="D27" i="4" s="1"/>
  <c r="A28" i="4"/>
  <c r="I27" i="4"/>
  <c r="G27" i="4"/>
  <c r="B26" i="5" l="1"/>
  <c r="A28" i="5"/>
  <c r="I27" i="5"/>
  <c r="C27" i="5"/>
  <c r="D27" i="5" s="1"/>
  <c r="G27" i="5"/>
  <c r="G28" i="4"/>
  <c r="I28" i="4"/>
  <c r="A29" i="4"/>
  <c r="C28" i="4"/>
  <c r="D28" i="4" s="1"/>
  <c r="B27" i="4"/>
  <c r="F26" i="4"/>
  <c r="E26" i="4" s="1"/>
  <c r="K26" i="4"/>
  <c r="B27" i="5" l="1"/>
  <c r="I28" i="5"/>
  <c r="A29" i="5"/>
  <c r="G28" i="5"/>
  <c r="C28" i="5"/>
  <c r="D28" i="5" s="1"/>
  <c r="K26" i="5"/>
  <c r="F26" i="5"/>
  <c r="E26" i="5" s="1"/>
  <c r="F27" i="4"/>
  <c r="E27" i="4" s="1"/>
  <c r="K27" i="4"/>
  <c r="I29" i="4"/>
  <c r="A30" i="4"/>
  <c r="G29" i="4"/>
  <c r="C29" i="4"/>
  <c r="D29" i="4" s="1"/>
  <c r="B28" i="4"/>
  <c r="B28" i="5" l="1"/>
  <c r="I29" i="5"/>
  <c r="C29" i="5"/>
  <c r="D29" i="5" s="1"/>
  <c r="A30" i="5"/>
  <c r="G29" i="5"/>
  <c r="K27" i="5"/>
  <c r="F27" i="5"/>
  <c r="E27" i="5" s="1"/>
  <c r="G30" i="4"/>
  <c r="I30" i="4"/>
  <c r="A31" i="4"/>
  <c r="C30" i="4"/>
  <c r="D30" i="4" s="1"/>
  <c r="K28" i="4"/>
  <c r="F28" i="4"/>
  <c r="E28" i="4" s="1"/>
  <c r="E29" i="4"/>
  <c r="B29" i="4"/>
  <c r="F29" i="4" s="1"/>
  <c r="B29" i="5" l="1"/>
  <c r="F29" i="5" s="1"/>
  <c r="E29" i="5"/>
  <c r="I30" i="5"/>
  <c r="C30" i="5"/>
  <c r="D30" i="5" s="1"/>
  <c r="G30" i="5"/>
  <c r="A31" i="5"/>
  <c r="K28" i="5"/>
  <c r="F28" i="5"/>
  <c r="E28" i="5" s="1"/>
  <c r="A32" i="4"/>
  <c r="I31" i="4"/>
  <c r="G31" i="4"/>
  <c r="C31" i="4"/>
  <c r="D31" i="4" s="1"/>
  <c r="B30" i="4"/>
  <c r="F30" i="4" s="1"/>
  <c r="E30" i="4"/>
  <c r="I31" i="5" l="1"/>
  <c r="A32" i="5"/>
  <c r="G31" i="5"/>
  <c r="C31" i="5"/>
  <c r="D31" i="5" s="1"/>
  <c r="B30" i="5"/>
  <c r="F30" i="5" s="1"/>
  <c r="E30" i="5" s="1"/>
  <c r="B31" i="4"/>
  <c r="F31" i="4" s="1"/>
  <c r="E31" i="4"/>
  <c r="I32" i="4"/>
  <c r="A33" i="4"/>
  <c r="C32" i="4"/>
  <c r="D32" i="4" s="1"/>
  <c r="G32" i="4"/>
  <c r="B31" i="5" l="1"/>
  <c r="F31" i="5" s="1"/>
  <c r="E31" i="5" s="1"/>
  <c r="I32" i="5"/>
  <c r="C32" i="5"/>
  <c r="D32" i="5" s="1"/>
  <c r="A33" i="5"/>
  <c r="G32" i="5"/>
  <c r="E32" i="4"/>
  <c r="B32" i="4"/>
  <c r="F32" i="4" s="1"/>
  <c r="I33" i="4"/>
  <c r="G33" i="4"/>
  <c r="A34" i="4"/>
  <c r="C33" i="4"/>
  <c r="D33" i="4" s="1"/>
  <c r="E32" i="5" l="1"/>
  <c r="B32" i="5"/>
  <c r="F32" i="5" s="1"/>
  <c r="G33" i="5"/>
  <c r="A34" i="5"/>
  <c r="I33" i="5"/>
  <c r="C33" i="5"/>
  <c r="D33" i="5" s="1"/>
  <c r="C34" i="4"/>
  <c r="D34" i="4" s="1"/>
  <c r="I34" i="4"/>
  <c r="A35" i="4"/>
  <c r="G34" i="4"/>
  <c r="B33" i="4"/>
  <c r="F33" i="4" s="1"/>
  <c r="E33" i="4"/>
  <c r="A35" i="5" l="1"/>
  <c r="G34" i="5"/>
  <c r="I34" i="5"/>
  <c r="C34" i="5"/>
  <c r="D34" i="5" s="1"/>
  <c r="E33" i="5"/>
  <c r="B33" i="5"/>
  <c r="F33" i="5" s="1"/>
  <c r="B34" i="4"/>
  <c r="F34" i="4" s="1"/>
  <c r="E34" i="4"/>
  <c r="C35" i="4"/>
  <c r="D35" i="4" s="1"/>
  <c r="A36" i="4"/>
  <c r="G35" i="4"/>
  <c r="I35" i="4"/>
  <c r="E34" i="5" l="1"/>
  <c r="B34" i="5"/>
  <c r="F34" i="5" s="1"/>
  <c r="A36" i="5"/>
  <c r="I35" i="5"/>
  <c r="C35" i="5"/>
  <c r="D35" i="5" s="1"/>
  <c r="G35" i="5"/>
  <c r="E35" i="4"/>
  <c r="B35" i="4"/>
  <c r="F35" i="4" s="1"/>
  <c r="G36" i="4"/>
  <c r="C36" i="4"/>
  <c r="D36" i="4" s="1"/>
  <c r="I36" i="4"/>
  <c r="A37" i="4"/>
  <c r="B35" i="5" l="1"/>
  <c r="F35" i="5" s="1"/>
  <c r="E35" i="5"/>
  <c r="I36" i="5"/>
  <c r="G36" i="5"/>
  <c r="A37" i="5"/>
  <c r="C36" i="5"/>
  <c r="D36" i="5" s="1"/>
  <c r="I37" i="4"/>
  <c r="A38" i="4"/>
  <c r="C37" i="4"/>
  <c r="D37" i="4" s="1"/>
  <c r="G37" i="4"/>
  <c r="E36" i="4"/>
  <c r="B36" i="4"/>
  <c r="F36" i="4" s="1"/>
  <c r="I37" i="5" l="1"/>
  <c r="C37" i="5"/>
  <c r="D37" i="5" s="1"/>
  <c r="A38" i="5"/>
  <c r="G37" i="5"/>
  <c r="B36" i="5"/>
  <c r="F36" i="5" s="1"/>
  <c r="E36" i="5"/>
  <c r="G38" i="4"/>
  <c r="I38" i="4"/>
  <c r="C38" i="4"/>
  <c r="D38" i="4" s="1"/>
  <c r="A39" i="4"/>
  <c r="E37" i="4"/>
  <c r="B37" i="4"/>
  <c r="F37" i="4" s="1"/>
  <c r="B37" i="5" l="1"/>
  <c r="F37" i="5" s="1"/>
  <c r="E37" i="5"/>
  <c r="I38" i="5"/>
  <c r="C38" i="5"/>
  <c r="D38" i="5" s="1"/>
  <c r="G38" i="5"/>
  <c r="A39" i="5"/>
  <c r="A40" i="4"/>
  <c r="I39" i="4"/>
  <c r="G39" i="4"/>
  <c r="C39" i="4"/>
  <c r="D39" i="4" s="1"/>
  <c r="B38" i="4"/>
  <c r="F38" i="4" s="1"/>
  <c r="E38" i="4"/>
  <c r="E38" i="5" l="1"/>
  <c r="B38" i="5"/>
  <c r="F38" i="5" s="1"/>
  <c r="A40" i="5"/>
  <c r="G39" i="5"/>
  <c r="C39" i="5"/>
  <c r="D39" i="5" s="1"/>
  <c r="I39" i="5"/>
  <c r="B39" i="4"/>
  <c r="F39" i="4" s="1"/>
  <c r="E39" i="4"/>
  <c r="I40" i="4"/>
  <c r="A41" i="4"/>
  <c r="C40" i="4"/>
  <c r="D40" i="4" s="1"/>
  <c r="G40" i="4"/>
  <c r="E39" i="5" l="1"/>
  <c r="B39" i="5"/>
  <c r="F39" i="5" s="1"/>
  <c r="I40" i="5"/>
  <c r="A41" i="5"/>
  <c r="G40" i="5"/>
  <c r="C40" i="5"/>
  <c r="D40" i="5" s="1"/>
  <c r="B40" i="4"/>
  <c r="F40" i="4" s="1"/>
  <c r="E40" i="4"/>
  <c r="G41" i="4"/>
  <c r="C41" i="4"/>
  <c r="D41" i="4" s="1"/>
  <c r="I41" i="4"/>
  <c r="A42" i="4"/>
  <c r="E40" i="5" l="1"/>
  <c r="B40" i="5"/>
  <c r="F40" i="5" s="1"/>
  <c r="G41" i="5"/>
  <c r="C41" i="5"/>
  <c r="D41" i="5" s="1"/>
  <c r="I41" i="5"/>
  <c r="A42" i="5"/>
  <c r="C42" i="4"/>
  <c r="D42" i="4" s="1"/>
  <c r="I42" i="4"/>
  <c r="G42" i="4"/>
  <c r="A43" i="4"/>
  <c r="B41" i="4"/>
  <c r="F41" i="4" s="1"/>
  <c r="E41" i="4"/>
  <c r="A43" i="5" l="1"/>
  <c r="G42" i="5"/>
  <c r="C42" i="5"/>
  <c r="D42" i="5" s="1"/>
  <c r="I42" i="5"/>
  <c r="E41" i="5"/>
  <c r="B41" i="5"/>
  <c r="F41" i="5" s="1"/>
  <c r="C43" i="4"/>
  <c r="D43" i="4" s="1"/>
  <c r="G43" i="4"/>
  <c r="I43" i="4"/>
  <c r="A44" i="4"/>
  <c r="B42" i="4"/>
  <c r="F42" i="4" s="1"/>
  <c r="E42" i="4"/>
  <c r="E42" i="5" l="1"/>
  <c r="B42" i="5"/>
  <c r="F42" i="5" s="1"/>
  <c r="A44" i="5"/>
  <c r="I43" i="5"/>
  <c r="G43" i="5"/>
  <c r="C43" i="5"/>
  <c r="D43" i="5" s="1"/>
  <c r="G44" i="4"/>
  <c r="I44" i="4"/>
  <c r="A45" i="4"/>
  <c r="C44" i="4"/>
  <c r="D44" i="4" s="1"/>
  <c r="E43" i="4"/>
  <c r="B43" i="4"/>
  <c r="F43" i="4" s="1"/>
  <c r="B43" i="5" l="1"/>
  <c r="F43" i="5" s="1"/>
  <c r="E43" i="5"/>
  <c r="I44" i="5"/>
  <c r="C44" i="5"/>
  <c r="D44" i="5" s="1"/>
  <c r="A45" i="5"/>
  <c r="G44" i="5"/>
  <c r="E44" i="4"/>
  <c r="B44" i="4"/>
  <c r="F44" i="4" s="1"/>
  <c r="I45" i="4"/>
  <c r="A46" i="4"/>
  <c r="C45" i="4"/>
  <c r="D45" i="4" s="1"/>
  <c r="G45" i="4"/>
  <c r="B44" i="5" l="1"/>
  <c r="F44" i="5" s="1"/>
  <c r="E44" i="5"/>
  <c r="I45" i="5"/>
  <c r="C45" i="5"/>
  <c r="D45" i="5" s="1"/>
  <c r="A46" i="5"/>
  <c r="G45" i="5"/>
  <c r="E45" i="4"/>
  <c r="B45" i="4"/>
  <c r="F45" i="4" s="1"/>
  <c r="G46" i="4"/>
  <c r="I46" i="4"/>
  <c r="A47" i="4"/>
  <c r="C46" i="4"/>
  <c r="D46" i="4" s="1"/>
  <c r="B45" i="5" l="1"/>
  <c r="F45" i="5" s="1"/>
  <c r="E45" i="5"/>
  <c r="I46" i="5"/>
  <c r="C46" i="5"/>
  <c r="D46" i="5" s="1"/>
  <c r="A47" i="5"/>
  <c r="G46" i="5"/>
  <c r="A48" i="4"/>
  <c r="I47" i="4"/>
  <c r="G47" i="4"/>
  <c r="C47" i="4"/>
  <c r="D47" i="4" s="1"/>
  <c r="E46" i="4"/>
  <c r="B46" i="4"/>
  <c r="F46" i="4" s="1"/>
  <c r="E46" i="5" l="1"/>
  <c r="B46" i="5"/>
  <c r="F46" i="5" s="1"/>
  <c r="G47" i="5"/>
  <c r="C47" i="5"/>
  <c r="D47" i="5" s="1"/>
  <c r="I47" i="5"/>
  <c r="A48" i="5"/>
  <c r="B47" i="4"/>
  <c r="F47" i="4" s="1"/>
  <c r="E47" i="4"/>
  <c r="I48" i="4"/>
  <c r="A49" i="4"/>
  <c r="C48" i="4"/>
  <c r="D48" i="4" s="1"/>
  <c r="G48" i="4"/>
  <c r="I48" i="5" l="1"/>
  <c r="A49" i="5"/>
  <c r="G48" i="5"/>
  <c r="C48" i="5"/>
  <c r="D48" i="5" s="1"/>
  <c r="E47" i="5"/>
  <c r="B47" i="5"/>
  <c r="F47" i="5" s="1"/>
  <c r="E48" i="4"/>
  <c r="B48" i="4"/>
  <c r="F48" i="4" s="1"/>
  <c r="C49" i="4"/>
  <c r="D49" i="4" s="1"/>
  <c r="I49" i="4"/>
  <c r="A50" i="4"/>
  <c r="G49" i="4"/>
  <c r="E48" i="5" l="1"/>
  <c r="B48" i="5"/>
  <c r="F48" i="5" s="1"/>
  <c r="G49" i="5"/>
  <c r="I49" i="5"/>
  <c r="C49" i="5"/>
  <c r="D49" i="5" s="1"/>
  <c r="A50" i="5"/>
  <c r="B49" i="4"/>
  <c r="F49" i="4" s="1"/>
  <c r="E49" i="4"/>
  <c r="C50" i="4"/>
  <c r="D50" i="4" s="1"/>
  <c r="I50" i="4"/>
  <c r="A51" i="4"/>
  <c r="G50" i="4"/>
  <c r="A51" i="5" l="1"/>
  <c r="G50" i="5"/>
  <c r="I50" i="5"/>
  <c r="C50" i="5"/>
  <c r="D50" i="5" s="1"/>
  <c r="B49" i="5"/>
  <c r="F49" i="5" s="1"/>
  <c r="E49" i="5"/>
  <c r="C51" i="4"/>
  <c r="D51" i="4" s="1"/>
  <c r="A52" i="4"/>
  <c r="I51" i="4"/>
  <c r="G51" i="4"/>
  <c r="B50" i="4"/>
  <c r="F50" i="4" s="1"/>
  <c r="E50" i="4"/>
  <c r="E50" i="5" l="1"/>
  <c r="B50" i="5"/>
  <c r="F50" i="5" s="1"/>
  <c r="A52" i="5"/>
  <c r="I51" i="5"/>
  <c r="G51" i="5"/>
  <c r="C51" i="5"/>
  <c r="D51" i="5" s="1"/>
  <c r="E51" i="4"/>
  <c r="B51" i="4"/>
  <c r="F51" i="4" s="1"/>
  <c r="G52" i="4"/>
  <c r="I52" i="4"/>
  <c r="A53" i="4"/>
  <c r="C52" i="4"/>
  <c r="D52" i="4" s="1"/>
  <c r="E51" i="5" l="1"/>
  <c r="B51" i="5"/>
  <c r="F51" i="5" s="1"/>
  <c r="I52" i="5"/>
  <c r="C52" i="5"/>
  <c r="D52" i="5" s="1"/>
  <c r="A53" i="5"/>
  <c r="G52" i="5"/>
  <c r="I53" i="4"/>
  <c r="A54" i="4"/>
  <c r="G53" i="4"/>
  <c r="C53" i="4"/>
  <c r="D53" i="4" s="1"/>
  <c r="E52" i="4"/>
  <c r="B52" i="4"/>
  <c r="F52" i="4" s="1"/>
  <c r="B52" i="5" l="1"/>
  <c r="F52" i="5" s="1"/>
  <c r="E52" i="5"/>
  <c r="I53" i="5"/>
  <c r="C53" i="5"/>
  <c r="D53" i="5" s="1"/>
  <c r="A54" i="5"/>
  <c r="G53" i="5"/>
  <c r="E53" i="4"/>
  <c r="B53" i="4"/>
  <c r="F53" i="4" s="1"/>
  <c r="G54" i="4"/>
  <c r="I54" i="4"/>
  <c r="C54" i="4"/>
  <c r="D54" i="4" s="1"/>
  <c r="A55" i="4"/>
  <c r="B53" i="5" l="1"/>
  <c r="F53" i="5" s="1"/>
  <c r="E53" i="5"/>
  <c r="I54" i="5"/>
  <c r="C54" i="5"/>
  <c r="D54" i="5" s="1"/>
  <c r="A55" i="5"/>
  <c r="G54" i="5"/>
  <c r="A56" i="4"/>
  <c r="I55" i="4"/>
  <c r="G55" i="4"/>
  <c r="C55" i="4"/>
  <c r="D55" i="4" s="1"/>
  <c r="E54" i="4"/>
  <c r="B54" i="4"/>
  <c r="F54" i="4" s="1"/>
  <c r="E54" i="5" l="1"/>
  <c r="B54" i="5"/>
  <c r="F54" i="5" s="1"/>
  <c r="I55" i="5"/>
  <c r="C55" i="5"/>
  <c r="D55" i="5" s="1"/>
  <c r="A56" i="5"/>
  <c r="G55" i="5"/>
  <c r="B55" i="4"/>
  <c r="F55" i="4" s="1"/>
  <c r="E55" i="4"/>
  <c r="I56" i="4"/>
  <c r="A57" i="4"/>
  <c r="C56" i="4"/>
  <c r="D56" i="4" s="1"/>
  <c r="G56" i="4"/>
  <c r="E55" i="5" l="1"/>
  <c r="B55" i="5"/>
  <c r="F55" i="5" s="1"/>
  <c r="I56" i="5"/>
  <c r="G56" i="5"/>
  <c r="C56" i="5"/>
  <c r="D56" i="5" s="1"/>
  <c r="A57" i="5"/>
  <c r="A58" i="4"/>
  <c r="G57" i="4"/>
  <c r="C57" i="4"/>
  <c r="D57" i="4" s="1"/>
  <c r="I57" i="4"/>
  <c r="E56" i="4"/>
  <c r="B56" i="4"/>
  <c r="F56" i="4" s="1"/>
  <c r="G57" i="5" l="1"/>
  <c r="I57" i="5"/>
  <c r="A58" i="5"/>
  <c r="C57" i="5"/>
  <c r="D57" i="5" s="1"/>
  <c r="E56" i="5"/>
  <c r="B56" i="5"/>
  <c r="F56" i="5" s="1"/>
  <c r="B57" i="4"/>
  <c r="F57" i="4" s="1"/>
  <c r="E57" i="4"/>
  <c r="C58" i="4"/>
  <c r="D58" i="4" s="1"/>
  <c r="I58" i="4"/>
  <c r="A59" i="4"/>
  <c r="G58" i="4"/>
  <c r="A59" i="5" l="1"/>
  <c r="G58" i="5"/>
  <c r="C58" i="5"/>
  <c r="D58" i="5" s="1"/>
  <c r="I58" i="5"/>
  <c r="E57" i="5"/>
  <c r="B57" i="5"/>
  <c r="F57" i="5" s="1"/>
  <c r="B58" i="4"/>
  <c r="F58" i="4" s="1"/>
  <c r="E58" i="4"/>
  <c r="C59" i="4"/>
  <c r="D59" i="4" s="1"/>
  <c r="A60" i="4"/>
  <c r="G59" i="4"/>
  <c r="I59" i="4"/>
  <c r="B58" i="5" l="1"/>
  <c r="F58" i="5" s="1"/>
  <c r="E58" i="5"/>
  <c r="G59" i="5"/>
  <c r="A60" i="5"/>
  <c r="I59" i="5"/>
  <c r="C59" i="5"/>
  <c r="D59" i="5" s="1"/>
  <c r="B59" i="4"/>
  <c r="F59" i="4" s="1"/>
  <c r="E59" i="4"/>
  <c r="C60" i="4"/>
  <c r="D60" i="4" s="1"/>
  <c r="G60" i="4"/>
  <c r="A61" i="4"/>
  <c r="I60" i="4"/>
  <c r="I60" i="5" l="1"/>
  <c r="A61" i="5"/>
  <c r="G60" i="5"/>
  <c r="C60" i="5"/>
  <c r="D60" i="5" s="1"/>
  <c r="E59" i="5"/>
  <c r="B59" i="5"/>
  <c r="F59" i="5" s="1"/>
  <c r="I61" i="4"/>
  <c r="A62" i="4"/>
  <c r="G61" i="4"/>
  <c r="C61" i="4"/>
  <c r="D61" i="4" s="1"/>
  <c r="E60" i="4"/>
  <c r="B60" i="4"/>
  <c r="F60" i="4" s="1"/>
  <c r="B60" i="5" l="1"/>
  <c r="F60" i="5" s="1"/>
  <c r="E60" i="5"/>
  <c r="I61" i="5"/>
  <c r="C61" i="5"/>
  <c r="D61" i="5" s="1"/>
  <c r="A62" i="5"/>
  <c r="G61" i="5"/>
  <c r="E61" i="4"/>
  <c r="B61" i="4"/>
  <c r="F61" i="4" s="1"/>
  <c r="G62" i="4"/>
  <c r="I62" i="4"/>
  <c r="A63" i="4"/>
  <c r="C62" i="4"/>
  <c r="D62" i="4" s="1"/>
  <c r="I62" i="5" l="1"/>
  <c r="C62" i="5"/>
  <c r="D62" i="5" s="1"/>
  <c r="A63" i="5"/>
  <c r="G62" i="5"/>
  <c r="B61" i="5"/>
  <c r="F61" i="5" s="1"/>
  <c r="E61" i="5"/>
  <c r="A64" i="4"/>
  <c r="I63" i="4"/>
  <c r="G63" i="4"/>
  <c r="C63" i="4"/>
  <c r="D63" i="4" s="1"/>
  <c r="E62" i="4"/>
  <c r="B62" i="4"/>
  <c r="F62" i="4" s="1"/>
  <c r="B62" i="5" l="1"/>
  <c r="F62" i="5" s="1"/>
  <c r="E62" i="5"/>
  <c r="C63" i="5"/>
  <c r="D63" i="5" s="1"/>
  <c r="A64" i="5"/>
  <c r="I63" i="5"/>
  <c r="G63" i="5"/>
  <c r="B63" i="4"/>
  <c r="F63" i="4" s="1"/>
  <c r="E63" i="4"/>
  <c r="I64" i="4"/>
  <c r="A65" i="4"/>
  <c r="G64" i="4"/>
  <c r="C64" i="4"/>
  <c r="D64" i="4" s="1"/>
  <c r="E63" i="5" l="1"/>
  <c r="B63" i="5"/>
  <c r="F63" i="5" s="1"/>
  <c r="I64" i="5"/>
  <c r="A65" i="5"/>
  <c r="G64" i="5"/>
  <c r="C64" i="5"/>
  <c r="D64" i="5" s="1"/>
  <c r="E64" i="4"/>
  <c r="B64" i="4"/>
  <c r="F64" i="4" s="1"/>
  <c r="A66" i="4"/>
  <c r="C65" i="4"/>
  <c r="D65" i="4" s="1"/>
  <c r="I65" i="4"/>
  <c r="G65" i="4"/>
  <c r="E64" i="5" l="1"/>
  <c r="B64" i="5"/>
  <c r="F64" i="5" s="1"/>
  <c r="G65" i="5"/>
  <c r="C65" i="5"/>
  <c r="D65" i="5" s="1"/>
  <c r="I65" i="5"/>
  <c r="A66" i="5"/>
  <c r="B65" i="4"/>
  <c r="F65" i="4" s="1"/>
  <c r="E65" i="4"/>
  <c r="C66" i="4"/>
  <c r="D66" i="4" s="1"/>
  <c r="I66" i="4"/>
  <c r="G66" i="4"/>
  <c r="A67" i="4"/>
  <c r="A67" i="5" l="1"/>
  <c r="G66" i="5"/>
  <c r="C66" i="5"/>
  <c r="D66" i="5" s="1"/>
  <c r="I66" i="5"/>
  <c r="E65" i="5"/>
  <c r="B65" i="5"/>
  <c r="F65" i="5" s="1"/>
  <c r="C67" i="4"/>
  <c r="D67" i="4" s="1"/>
  <c r="G67" i="4"/>
  <c r="I67" i="4"/>
  <c r="A68" i="4"/>
  <c r="B66" i="4"/>
  <c r="F66" i="4" s="1"/>
  <c r="E66" i="4"/>
  <c r="E66" i="5" l="1"/>
  <c r="B66" i="5"/>
  <c r="F66" i="5" s="1"/>
  <c r="I67" i="5"/>
  <c r="A68" i="5"/>
  <c r="G67" i="5"/>
  <c r="C67" i="5"/>
  <c r="D67" i="5" s="1"/>
  <c r="B67" i="4"/>
  <c r="F67" i="4" s="1"/>
  <c r="E67" i="4"/>
  <c r="C68" i="4"/>
  <c r="D68" i="4" s="1"/>
  <c r="G68" i="4"/>
  <c r="I68" i="4"/>
  <c r="A69" i="4"/>
  <c r="B67" i="5" l="1"/>
  <c r="F67" i="5" s="1"/>
  <c r="E67" i="5"/>
  <c r="I68" i="5"/>
  <c r="A69" i="5"/>
  <c r="C68" i="5"/>
  <c r="D68" i="5" s="1"/>
  <c r="G68" i="5"/>
  <c r="I69" i="4"/>
  <c r="A70" i="4"/>
  <c r="G69" i="4"/>
  <c r="C69" i="4"/>
  <c r="D69" i="4" s="1"/>
  <c r="E68" i="4"/>
  <c r="B68" i="4"/>
  <c r="F68" i="4" s="1"/>
  <c r="B68" i="5" l="1"/>
  <c r="F68" i="5" s="1"/>
  <c r="E68" i="5"/>
  <c r="I69" i="5"/>
  <c r="C69" i="5"/>
  <c r="D69" i="5" s="1"/>
  <c r="A70" i="5"/>
  <c r="G69" i="5"/>
  <c r="G70" i="4"/>
  <c r="I70" i="4"/>
  <c r="A71" i="4"/>
  <c r="C70" i="4"/>
  <c r="D70" i="4" s="1"/>
  <c r="E69" i="4"/>
  <c r="B69" i="4"/>
  <c r="F69" i="4" s="1"/>
  <c r="B69" i="5" l="1"/>
  <c r="F69" i="5" s="1"/>
  <c r="E69" i="5"/>
  <c r="I70" i="5"/>
  <c r="C70" i="5"/>
  <c r="D70" i="5" s="1"/>
  <c r="G70" i="5"/>
  <c r="A71" i="5"/>
  <c r="A72" i="4"/>
  <c r="I71" i="4"/>
  <c r="G71" i="4"/>
  <c r="C71" i="4"/>
  <c r="D71" i="4" s="1"/>
  <c r="E70" i="4"/>
  <c r="B70" i="4"/>
  <c r="F70" i="4" s="1"/>
  <c r="B70" i="5" l="1"/>
  <c r="F70" i="5" s="1"/>
  <c r="E70" i="5"/>
  <c r="C71" i="5"/>
  <c r="D71" i="5" s="1"/>
  <c r="A72" i="5"/>
  <c r="I71" i="5"/>
  <c r="G71" i="5"/>
  <c r="I72" i="4"/>
  <c r="A73" i="4"/>
  <c r="G72" i="4"/>
  <c r="C72" i="4"/>
  <c r="D72" i="4" s="1"/>
  <c r="B71" i="4"/>
  <c r="F71" i="4" s="1"/>
  <c r="E71" i="4"/>
  <c r="E71" i="5" l="1"/>
  <c r="B71" i="5"/>
  <c r="F71" i="5" s="1"/>
  <c r="I72" i="5"/>
  <c r="C72" i="5"/>
  <c r="D72" i="5" s="1"/>
  <c r="G72" i="5"/>
  <c r="A73" i="5"/>
  <c r="B72" i="4"/>
  <c r="F72" i="4" s="1"/>
  <c r="E72" i="4"/>
  <c r="A74" i="4"/>
  <c r="I73" i="4"/>
  <c r="G73" i="4"/>
  <c r="C73" i="4"/>
  <c r="D73" i="4" s="1"/>
  <c r="G73" i="5" l="1"/>
  <c r="I73" i="5"/>
  <c r="A74" i="5"/>
  <c r="C73" i="5"/>
  <c r="D73" i="5" s="1"/>
  <c r="E72" i="5"/>
  <c r="B72" i="5"/>
  <c r="F72" i="5" s="1"/>
  <c r="B73" i="4"/>
  <c r="F73" i="4" s="1"/>
  <c r="E73" i="4"/>
  <c r="C74" i="4"/>
  <c r="D74" i="4" s="1"/>
  <c r="A75" i="4"/>
  <c r="I74" i="4"/>
  <c r="G74" i="4"/>
  <c r="A75" i="5" l="1"/>
  <c r="G74" i="5"/>
  <c r="C74" i="5"/>
  <c r="D74" i="5" s="1"/>
  <c r="I74" i="5"/>
  <c r="E73" i="5"/>
  <c r="B73" i="5"/>
  <c r="F73" i="5" s="1"/>
  <c r="B74" i="4"/>
  <c r="F74" i="4" s="1"/>
  <c r="E74" i="4"/>
  <c r="C75" i="4"/>
  <c r="D75" i="4" s="1"/>
  <c r="I75" i="4"/>
  <c r="A76" i="4"/>
  <c r="G75" i="4"/>
  <c r="B74" i="5" l="1"/>
  <c r="F74" i="5" s="1"/>
  <c r="E74" i="5"/>
  <c r="A76" i="5"/>
  <c r="I75" i="5"/>
  <c r="G75" i="5"/>
  <c r="C75" i="5"/>
  <c r="D75" i="5" s="1"/>
  <c r="B75" i="4"/>
  <c r="F75" i="4" s="1"/>
  <c r="E75" i="4"/>
  <c r="C76" i="4"/>
  <c r="D76" i="4" s="1"/>
  <c r="G76" i="4"/>
  <c r="I76" i="4"/>
  <c r="A77" i="4"/>
  <c r="E75" i="5" l="1"/>
  <c r="B75" i="5"/>
  <c r="F75" i="5" s="1"/>
  <c r="I76" i="5"/>
  <c r="A77" i="5"/>
  <c r="C76" i="5"/>
  <c r="D76" i="5" s="1"/>
  <c r="G76" i="5"/>
  <c r="I77" i="4"/>
  <c r="C77" i="4"/>
  <c r="D77" i="4" s="1"/>
  <c r="A78" i="4"/>
  <c r="G77" i="4"/>
  <c r="E76" i="4"/>
  <c r="B76" i="4"/>
  <c r="F76" i="4" s="1"/>
  <c r="B76" i="5" l="1"/>
  <c r="F76" i="5" s="1"/>
  <c r="E76" i="5"/>
  <c r="I77" i="5"/>
  <c r="C77" i="5"/>
  <c r="D77" i="5" s="1"/>
  <c r="G77" i="5"/>
  <c r="A78" i="5"/>
  <c r="E77" i="4"/>
  <c r="B77" i="4"/>
  <c r="F77" i="4" s="1"/>
  <c r="G78" i="4"/>
  <c r="I78" i="4"/>
  <c r="A79" i="4"/>
  <c r="C78" i="4"/>
  <c r="D78" i="4" s="1"/>
  <c r="I78" i="5" l="1"/>
  <c r="C78" i="5"/>
  <c r="D78" i="5" s="1"/>
  <c r="A79" i="5"/>
  <c r="G78" i="5"/>
  <c r="B77" i="5"/>
  <c r="F77" i="5" s="1"/>
  <c r="E77" i="5"/>
  <c r="A80" i="4"/>
  <c r="I79" i="4"/>
  <c r="G79" i="4"/>
  <c r="C79" i="4"/>
  <c r="D79" i="4" s="1"/>
  <c r="E78" i="4"/>
  <c r="B78" i="4"/>
  <c r="F78" i="4" s="1"/>
  <c r="B78" i="5" l="1"/>
  <c r="F78" i="5" s="1"/>
  <c r="E78" i="5"/>
  <c r="C79" i="5"/>
  <c r="D79" i="5" s="1"/>
  <c r="I79" i="5"/>
  <c r="G79" i="5"/>
  <c r="A80" i="5"/>
  <c r="E79" i="4"/>
  <c r="B79" i="4"/>
  <c r="F79" i="4" s="1"/>
  <c r="I80" i="4"/>
  <c r="I13" i="4" s="1"/>
  <c r="I12" i="4" s="1"/>
  <c r="I17" i="4" s="1"/>
  <c r="B17" i="4" s="1"/>
  <c r="B18" i="4" s="1"/>
  <c r="G80" i="4"/>
  <c r="C80" i="4"/>
  <c r="D80" i="4" s="1"/>
  <c r="E79" i="5" l="1"/>
  <c r="B79" i="5"/>
  <c r="F79" i="5" s="1"/>
  <c r="I80" i="5"/>
  <c r="I13" i="5" s="1"/>
  <c r="I12" i="5" s="1"/>
  <c r="I17" i="5" s="1"/>
  <c r="B17" i="5" s="1"/>
  <c r="B18" i="5" s="1"/>
  <c r="G80" i="5"/>
  <c r="C80" i="5"/>
  <c r="D80" i="5" s="1"/>
  <c r="E80" i="4"/>
  <c r="B80" i="4"/>
  <c r="F80" i="4" s="1"/>
  <c r="E6" i="4"/>
  <c r="E7" i="4" s="1"/>
  <c r="E12" i="4" s="1"/>
  <c r="B14" i="4"/>
  <c r="B15" i="4" s="1"/>
  <c r="C15" i="4" s="1"/>
  <c r="E80" i="5" l="1"/>
  <c r="B80" i="5"/>
  <c r="F80" i="5" s="1"/>
  <c r="B14" i="5"/>
  <c r="B15" i="5" s="1"/>
  <c r="C15" i="5" s="1"/>
  <c r="E6" i="5"/>
  <c r="E7" i="5" s="1"/>
  <c r="E12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ebyabazaire</author>
    <author>pnabachwa</author>
  </authors>
  <commentList>
    <comment ref="I3" authorId="0" shapeId="0" xr:uid="{58656114-625C-4755-A8A7-602ADCD5C313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50,000,000,000</t>
        </r>
      </text>
    </comment>
    <comment ref="I12" authorId="1" shapeId="0" xr:uid="{75B461C5-8A6C-42AD-B0C1-5AA2E9DC4BEB}">
      <text>
        <r>
          <rPr>
            <sz val="8"/>
            <color indexed="81"/>
            <rFont val="Tahoma"/>
            <family val="2"/>
          </rPr>
          <t xml:space="preserve">Re-opened with UGX 
50,000,000,000
</t>
        </r>
      </text>
    </comment>
    <comment ref="I14" authorId="0" shapeId="0" xr:uid="{1E91C721-1BC5-4814-8ECD-F55D8A71F8C4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60,000,000,000
</t>
        </r>
      </text>
    </comment>
    <comment ref="I15" authorId="0" shapeId="0" xr:uid="{BC97A62B-ECA9-41A2-8C52-38F9F8D784EF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wirth UGX 50,000,000,000
</t>
        </r>
      </text>
    </comment>
    <comment ref="I23" authorId="0" shapeId="0" xr:uid="{428A4FD1-0FF8-400F-8B37-00259E9B3E81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60,000,000,000</t>
        </r>
      </text>
    </comment>
    <comment ref="I25" authorId="0" shapeId="0" xr:uid="{87497906-35EB-499B-AC35-1FAB2F4D61A2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14 Sept 2011 amnt: 40 bn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ebyabazaire</author>
    <author>pnabachwa</author>
  </authors>
  <commentList>
    <comment ref="M8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50,000,000,000</t>
        </r>
      </text>
    </comment>
    <comment ref="M17" authorId="1" shapeId="0" xr:uid="{00000000-0006-0000-0500-000002000000}">
      <text>
        <r>
          <rPr>
            <sz val="8"/>
            <color indexed="81"/>
            <rFont val="Tahoma"/>
            <family val="2"/>
          </rPr>
          <t xml:space="preserve">Re-opened with UGX 
50,000,000,000
</t>
        </r>
      </text>
    </comment>
    <comment ref="M19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60,000,000,000
</t>
        </r>
      </text>
    </comment>
    <comment ref="M20" authorId="0" shapeId="0" xr:uid="{00000000-0006-0000-0500-000004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wirth UGX 50,000,000,000
</t>
        </r>
      </text>
    </comment>
    <comment ref="M28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60,000,000,000</t>
        </r>
      </text>
    </comment>
    <comment ref="M30" authorId="0" shapeId="0" xr:uid="{00000000-0006-0000-0500-000006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14 Sept 2011 amnt: 40 bn</t>
        </r>
      </text>
    </comment>
    <comment ref="M32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>ebyabazaire:</t>
        </r>
        <r>
          <rPr>
            <sz val="8"/>
            <color indexed="81"/>
            <rFont val="Tahoma"/>
            <family val="2"/>
          </rPr>
          <t xml:space="preserve">
Re-opened with UGX 40,000,000,000
</t>
        </r>
      </text>
    </comment>
  </commentList>
</comments>
</file>

<file path=xl/sharedStrings.xml><?xml version="1.0" encoding="utf-8"?>
<sst xmlns="http://schemas.openxmlformats.org/spreadsheetml/2006/main" count="523" uniqueCount="269">
  <si>
    <t>ISIN</t>
  </si>
  <si>
    <t>Tenor at Issue</t>
  </si>
  <si>
    <t>Coupon</t>
  </si>
  <si>
    <t xml:space="preserve"> Maturity Date</t>
  </si>
  <si>
    <t>Clean Price</t>
  </si>
  <si>
    <t>YTM</t>
  </si>
  <si>
    <t>2 Year</t>
  </si>
  <si>
    <t>UG0000001111</t>
  </si>
  <si>
    <t>5 Year</t>
  </si>
  <si>
    <t>UG0000000733</t>
  </si>
  <si>
    <t>UG0000000782</t>
  </si>
  <si>
    <t>UG0000001079</t>
  </si>
  <si>
    <t>10 Year</t>
  </si>
  <si>
    <t>Maturity Date</t>
  </si>
  <si>
    <t>15 Year</t>
  </si>
  <si>
    <t>Modified Duration</t>
  </si>
  <si>
    <t>6 Months</t>
  </si>
  <si>
    <t>3 Months</t>
  </si>
  <si>
    <t>1 Year</t>
  </si>
  <si>
    <t>Actual/364 Bond Pricing Spread Sheet</t>
  </si>
  <si>
    <t>Cost</t>
  </si>
  <si>
    <t>Maturity</t>
  </si>
  <si>
    <t>All-in Price</t>
  </si>
  <si>
    <t>Face Value</t>
  </si>
  <si>
    <t>Accrued Interest</t>
  </si>
  <si>
    <t>Premium</t>
  </si>
  <si>
    <t>Nominal</t>
  </si>
  <si>
    <t>Settlement</t>
  </si>
  <si>
    <t>Days to maturity</t>
  </si>
  <si>
    <t>All-in Cost</t>
  </si>
  <si>
    <t>Daily Premium Write-off</t>
  </si>
  <si>
    <t>`</t>
  </si>
  <si>
    <t>Daily Interest Accrual</t>
  </si>
  <si>
    <t>Accred Interest</t>
  </si>
  <si>
    <t>days</t>
  </si>
  <si>
    <t>Accrued</t>
  </si>
  <si>
    <t xml:space="preserve"> </t>
  </si>
  <si>
    <t>Dates</t>
  </si>
  <si>
    <t>Cashflow</t>
  </si>
  <si>
    <t>Days to cashflow</t>
  </si>
  <si>
    <t>Periods</t>
  </si>
  <si>
    <t>PV</t>
  </si>
  <si>
    <t>Date calc</t>
  </si>
  <si>
    <t>Primary Market</t>
  </si>
  <si>
    <t>Change %</t>
  </si>
  <si>
    <t>Changes</t>
  </si>
  <si>
    <t>%</t>
  </si>
  <si>
    <t>UG0000001517</t>
  </si>
  <si>
    <t>UG0000001533</t>
  </si>
  <si>
    <t>Dirty Price</t>
  </si>
  <si>
    <t>UG0000000691</t>
  </si>
  <si>
    <t>UG0000000865</t>
  </si>
  <si>
    <t>UG0000001020</t>
  </si>
  <si>
    <t>UG0000001194</t>
  </si>
  <si>
    <t>7 Day</t>
  </si>
  <si>
    <t>992 (3 months)</t>
  </si>
  <si>
    <t>992 (6 months)</t>
  </si>
  <si>
    <t>992 (12 months)</t>
  </si>
  <si>
    <t>980 (6 months)</t>
  </si>
  <si>
    <t>Issue date</t>
  </si>
  <si>
    <t xml:space="preserve"> Date due</t>
  </si>
  <si>
    <t>Macaulay's Duration</t>
  </si>
  <si>
    <t>Price Value of Basis Pt</t>
  </si>
  <si>
    <t>Average YTM</t>
  </si>
  <si>
    <t>Assumptions</t>
  </si>
  <si>
    <t>3YR 13.000% 19-MAY-2017</t>
  </si>
  <si>
    <t>1. Securities with the same maturity dates at the same have the same YTM</t>
  </si>
  <si>
    <t>3 Month</t>
  </si>
  <si>
    <t xml:space="preserve">2. 25 basis added to the YTM of the on-line Treasury bills   </t>
  </si>
  <si>
    <t>45220-T-BOND-5-10-AUG-17</t>
  </si>
  <si>
    <t>45220-T-BOND-2-10-AUG-17</t>
  </si>
  <si>
    <t>6 Month</t>
  </si>
  <si>
    <t>45220-T-BOND-5-05-OCT-17</t>
  </si>
  <si>
    <t>R</t>
  </si>
  <si>
    <t>45220-T-BOND-2-30-NOV-17</t>
  </si>
  <si>
    <t>45220-TOND-2-04-DEC-17</t>
  </si>
  <si>
    <t>3m</t>
  </si>
  <si>
    <t>45220-T-BOND-5-28-DEC-2017</t>
  </si>
  <si>
    <t>45220-T-BOND-5-22-FEB-2018</t>
  </si>
  <si>
    <t>6m</t>
  </si>
  <si>
    <t>45220-T-BOND-2-22-Mar-18</t>
  </si>
  <si>
    <t>1y</t>
  </si>
  <si>
    <t>45220-T-BOND-5-31-MAY-18</t>
  </si>
  <si>
    <t>2y</t>
  </si>
  <si>
    <t>45220-TBOND-2-09-AUG-18</t>
  </si>
  <si>
    <t>3y</t>
  </si>
  <si>
    <t>45220-T-BOND-05-06-Sep-18</t>
  </si>
  <si>
    <t>5y</t>
  </si>
  <si>
    <t>45220-T-BOND-5-01-NOV-18</t>
  </si>
  <si>
    <t>10y</t>
  </si>
  <si>
    <t>45220-T-BOND-3-21-FEB-19</t>
  </si>
  <si>
    <t>5YR 13.250% 17-MAY-2019</t>
  </si>
  <si>
    <t>45220-T-BOND-5-13-JUN-19</t>
  </si>
  <si>
    <t>45220-T-BOND-5-11-JUL-19</t>
  </si>
  <si>
    <t>45220-TBOND-3-05-SEP-19</t>
  </si>
  <si>
    <t>45220-TBOND-5-24-SEP-2019</t>
  </si>
  <si>
    <t>45220-T-BOND-10-31-OCT-19</t>
  </si>
  <si>
    <t>45220-T-BOND-10-23-JAN-20</t>
  </si>
  <si>
    <t>45220-T-BOND-5-19-MAR-20</t>
  </si>
  <si>
    <t>45220-T-BOND-5-14-MAY-20</t>
  </si>
  <si>
    <t>45220-T-BOND-10-09-JUL-20</t>
  </si>
  <si>
    <t>45220-T-BOND-5-03-SEP-20</t>
  </si>
  <si>
    <t>45220-T-BOND-10-21-JAN-21</t>
  </si>
  <si>
    <t>45220-T-BOND-5-18-FEB-2021</t>
  </si>
  <si>
    <t>45220-T-BOND-5-13-MAY-21</t>
  </si>
  <si>
    <t>45220-T-BOND-21-SEP-21</t>
  </si>
  <si>
    <t>45220-TOND-5-28-OCT-21</t>
  </si>
  <si>
    <t>45220-T-BOND-3-DEC-21</t>
  </si>
  <si>
    <t>45220-T-BOND-10-09-JUN-22</t>
  </si>
  <si>
    <t>45220-T-BOND-10-13-APR-23</t>
  </si>
  <si>
    <t>45220-T-BOND-10-18-JAN-24</t>
  </si>
  <si>
    <t>45220-T-BOND-10-01-AUG-2024</t>
  </si>
  <si>
    <t>45220-T-BOND-10-16-JAN-25</t>
  </si>
  <si>
    <t>45220-T-BOND-10-18-Dec-25</t>
  </si>
  <si>
    <t>45220-TBOND-10-27-AUG-2026</t>
  </si>
  <si>
    <t>45220-T-BOND-15-16-NOV-28</t>
  </si>
  <si>
    <t>45220-T-BOND-15-03-AUG-29</t>
  </si>
  <si>
    <t>45220-T-BOND-15-02-MAY-30</t>
  </si>
  <si>
    <t>45220-TOND-15-03-APR-31</t>
  </si>
  <si>
    <t>3-year</t>
  </si>
  <si>
    <t>UG0000001624</t>
  </si>
  <si>
    <t>UG0000001673</t>
  </si>
  <si>
    <t>UG0000001731</t>
  </si>
  <si>
    <t>UG0000001012</t>
  </si>
  <si>
    <t>UG0000001657</t>
  </si>
  <si>
    <t>UG0000001236</t>
  </si>
  <si>
    <t>UG0000001251</t>
  </si>
  <si>
    <t>UG0000001699</t>
  </si>
  <si>
    <t>UG0000001343</t>
  </si>
  <si>
    <t>UG12G0608202</t>
  </si>
  <si>
    <t>UG0000001590</t>
  </si>
  <si>
    <t>UG0000001665</t>
  </si>
  <si>
    <t>UG0000001707</t>
  </si>
  <si>
    <t>UG12H2810218</t>
  </si>
  <si>
    <t>UG12H0707226</t>
  </si>
  <si>
    <t>UG0000001400</t>
  </si>
  <si>
    <t>UG0000001715</t>
  </si>
  <si>
    <t>UG0000001764</t>
  </si>
  <si>
    <t>UG12J0605277</t>
  </si>
  <si>
    <t>UG0000001327</t>
  </si>
  <si>
    <t>UG12K0403325</t>
  </si>
  <si>
    <t>UG0000001624 20.125% 04-DEC-2017</t>
  </si>
  <si>
    <t>45220-T-BOND-5-22-FEB-18</t>
  </si>
  <si>
    <t>UG0000001673 16.125% 2Y 22-MAR-2018</t>
  </si>
  <si>
    <t>UG0000001731 16.625% 09-AUG-2018</t>
  </si>
  <si>
    <t>10.750% 06-SEP-2018</t>
  </si>
  <si>
    <t>UG0000001012 14.625% 01/NOV/2018</t>
  </si>
  <si>
    <t>UG0000001657 18.625% 21-FEB-2019</t>
  </si>
  <si>
    <t>UG0000001236 5YR 13.750% 13-JUN-2019</t>
  </si>
  <si>
    <t>UG0000001251 13.750% 11-JUL-2019</t>
  </si>
  <si>
    <t>UG0000001699 16.375% 05-SEP-2019</t>
  </si>
  <si>
    <t>UG0000001343 13.625% 24/SEP/2019</t>
  </si>
  <si>
    <t>UG0000001517 17.000% 5YR 19-MAR-2020</t>
  </si>
  <si>
    <t>17.000% 5YR 14-MAY-2020</t>
  </si>
  <si>
    <t>UG0000001590 20.000% 03-SEP-2020</t>
  </si>
  <si>
    <t>UG0000001665 18.375% 18-FEB-2021</t>
  </si>
  <si>
    <t>UG0000001707 16.500% 5YR 13-MAY-21</t>
  </si>
  <si>
    <t>UG0000001699 16.500% 21-SEP-2021</t>
  </si>
  <si>
    <t>UG12H2810218 5YR 16.750% 28-OCT-2021</t>
  </si>
  <si>
    <t>UG0000001699 17.000% 3-DEC-2021</t>
  </si>
  <si>
    <t>15.375% 13-MAY-2022</t>
  </si>
  <si>
    <t>UG12H0707226 5YR 14.125% 07-JUL-2022</t>
  </si>
  <si>
    <t>14.000% 18-JAN-2024</t>
  </si>
  <si>
    <t>TBOND-10YR-14.000% 01-AUG-2024</t>
  </si>
  <si>
    <t>UG0000001400 17.000% 16-JAN-2025</t>
  </si>
  <si>
    <t>UG0000001715 19.500% 18-DEC-2025</t>
  </si>
  <si>
    <t>UG0000001764 10YR 16.625% 27-AUG-2026</t>
  </si>
  <si>
    <t>UG12J0605277 16.000% 06-MAY-2027</t>
  </si>
  <si>
    <t>15.250% 16-NOV-2028</t>
  </si>
  <si>
    <t>UG0000001327 14.250% 23-AUG-2029</t>
  </si>
  <si>
    <t>UG0000001533 02-MAY-2030</t>
  </si>
  <si>
    <t>UG0000001699 17.000% 03-APR-2031</t>
  </si>
  <si>
    <t>UG0000011367</t>
  </si>
  <si>
    <t>UG0000007324</t>
  </si>
  <si>
    <t>UG0000007324 11.000% 23-JAN-2020</t>
  </si>
  <si>
    <t>RE OPEN 3YR 13.250% 06-AUG-2020R2</t>
  </si>
  <si>
    <t>UG12K0403325 16.375% 04MAR32R2</t>
  </si>
  <si>
    <t>Security Name</t>
  </si>
  <si>
    <t xml:space="preserve"> Modified Duration </t>
  </si>
  <si>
    <t xml:space="preserve"> Dirty Price </t>
  </si>
  <si>
    <t xml:space="preserve"> Clean Price </t>
  </si>
  <si>
    <t>UG12H2811224</t>
  </si>
  <si>
    <t>UG12H2811224 12.5% 28-NOV-2022</t>
  </si>
  <si>
    <t>TENOR</t>
  </si>
  <si>
    <t>91 DAY</t>
  </si>
  <si>
    <t>182 DAY</t>
  </si>
  <si>
    <t>364 DAY</t>
  </si>
  <si>
    <t>2YR</t>
  </si>
  <si>
    <t>3YR</t>
  </si>
  <si>
    <t>5YR</t>
  </si>
  <si>
    <t>10YR</t>
  </si>
  <si>
    <t>15YR</t>
  </si>
  <si>
    <t>Av. YTM</t>
  </si>
  <si>
    <t>UG12JI301280 14.125% 13-JAN-2018</t>
  </si>
  <si>
    <t>UG12JI301280</t>
  </si>
  <si>
    <t>1009 (3 months)</t>
  </si>
  <si>
    <t>1015 (3 months)</t>
  </si>
  <si>
    <t>1015 (6 months)</t>
  </si>
  <si>
    <t>1015 (12 months)</t>
  </si>
  <si>
    <t>UG12K2206346 14.250% 22-JUNE-2034</t>
  </si>
  <si>
    <t>3 month</t>
  </si>
  <si>
    <t>2 year</t>
  </si>
  <si>
    <t>UG12J1909298 14.375% 19-SEP-2029</t>
  </si>
  <si>
    <t>17.00% 03-APR-2031</t>
  </si>
  <si>
    <t>14.375%  03-FEB-2033</t>
  </si>
  <si>
    <t>MV</t>
  </si>
  <si>
    <t>Date Due</t>
  </si>
  <si>
    <t>FV</t>
  </si>
  <si>
    <t>UG12J1411303 16.00% 14-Nov-2030</t>
  </si>
  <si>
    <t>UG12J2005328 15.000% 20-May-2032</t>
  </si>
  <si>
    <t>10 year</t>
  </si>
  <si>
    <t>UG12K0811352 16.250% 8-Nov-2035</t>
  </si>
  <si>
    <t>UG12K1405378  16.000% 14-May-2037</t>
  </si>
  <si>
    <t>15 year</t>
  </si>
  <si>
    <t>UG12L0111405 17.500% 01-Nov-2040</t>
  </si>
  <si>
    <t>UG12L0805428 17.750% 08-May-2042</t>
  </si>
  <si>
    <t>20 year</t>
  </si>
  <si>
    <t>0.75 Haircut</t>
  </si>
  <si>
    <t xml:space="preserve">Bank </t>
  </si>
  <si>
    <t>Total FV</t>
  </si>
  <si>
    <t>Total MV</t>
  </si>
  <si>
    <t>Maximum Amount to Borrow</t>
  </si>
  <si>
    <t>UG12L1408420 18.500 % 14-AUG-2042</t>
  </si>
  <si>
    <t>UG12J1812252</t>
  </si>
  <si>
    <t>UG12J2708269</t>
  </si>
  <si>
    <t>UG12J1301280</t>
  </si>
  <si>
    <t>UG0000001376</t>
  </si>
  <si>
    <t>UG12J1909298</t>
  </si>
  <si>
    <t>UG12K0205308</t>
  </si>
  <si>
    <t>UG12J1411303</t>
  </si>
  <si>
    <t>UG12K0304317</t>
  </si>
  <si>
    <t>UG12J2005328</t>
  </si>
  <si>
    <t>UG12K0302337</t>
  </si>
  <si>
    <t>UG12K2206346</t>
  </si>
  <si>
    <t>UG12K0811352</t>
  </si>
  <si>
    <t>UG12K1405378</t>
  </si>
  <si>
    <t>UG12L0111405</t>
  </si>
  <si>
    <t>UG12L0805428</t>
  </si>
  <si>
    <t>UG12L1408420</t>
  </si>
  <si>
    <t>UG12G0907265</t>
  </si>
  <si>
    <t>UG12L1806433</t>
  </si>
  <si>
    <t xml:space="preserve"> UG12L1806433 15.000% 18-June-2043</t>
  </si>
  <si>
    <t>3 year</t>
  </si>
  <si>
    <t>5 year</t>
  </si>
  <si>
    <t>UG12K2306393</t>
  </si>
  <si>
    <t>UG12K2306393 15.800% 23-June-2039</t>
  </si>
  <si>
    <t>1 year</t>
  </si>
  <si>
    <t>UG12JI301280 14.125% 13-JAN-2028</t>
  </si>
  <si>
    <t>UG12G0607287</t>
  </si>
  <si>
    <t>UG12G0607287 15.550% 06-JUL-2028</t>
  </si>
  <si>
    <t>UG12J2605341</t>
  </si>
  <si>
    <t>UG12J2605341 16.400% 26-May-2034</t>
  </si>
  <si>
    <t>UG12H0108300</t>
  </si>
  <si>
    <t>UG12H0108300 15.500% 01-Aug-2030</t>
  </si>
  <si>
    <t>UG12M0707507</t>
  </si>
  <si>
    <t>UG12M0707507 16.000% 07-Jul-2050</t>
  </si>
  <si>
    <t>25 year</t>
  </si>
  <si>
    <t>7 day</t>
  </si>
  <si>
    <t>6 month</t>
  </si>
  <si>
    <t>UG1250609291</t>
  </si>
  <si>
    <t>UG12G0609291  12.000% 06-SEP-2029</t>
  </si>
  <si>
    <t>UG12L1608466</t>
  </si>
  <si>
    <t>UG12L1608466  15.000% 16-AUG-2046</t>
  </si>
  <si>
    <t>UG12K0509410</t>
  </si>
  <si>
    <t>UG12K0509410 15.250% 06-SEP-2041</t>
  </si>
  <si>
    <t>1235(3 months)</t>
  </si>
  <si>
    <t>1235(6 months)</t>
  </si>
  <si>
    <t>1235(12 months)</t>
  </si>
  <si>
    <t>1227(6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</si>
</sst>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0_)"/>
    <numFmt numFmtId="166" formatCode="_-* #,##0.000_-;\-* #,##0.000_-;_-* &quot;-&quot;??_-;_-@_-"/>
    <numFmt numFmtId="167" formatCode="0.000_)"/>
    <numFmt numFmtId="168" formatCode="_-* #,##0_-;\-* #,##0_-;_-* &quot;-&quot;??_-;_-@_-"/>
    <numFmt numFmtId="169" formatCode="0.0_)"/>
    <numFmt numFmtId="170" formatCode="dd\-mmm\-yy_)"/>
    <numFmt numFmtId="171" formatCode="0.00_)"/>
    <numFmt numFmtId="172" formatCode="0.000%"/>
    <numFmt numFmtId="173" formatCode="0.000"/>
    <numFmt numFmtId="174" formatCode="yyyy\-mm\-dd;@"/>
    <numFmt numFmtId="175" formatCode="dddd"/>
    <numFmt numFmtId="176" formatCode="#,##0.00;\(#,##0.00\)"/>
    <numFmt numFmtId="177" formatCode="0.00000"/>
    <numFmt numFmtId="178" formatCode="#,##0.00;[White]\(#,##0.00\)"/>
    <numFmt numFmtId="179" formatCode="_-* #,##0.00000_-;\-* #,##0.00000_-;_-* &quot;-&quot;??_-;_-@_-"/>
    <numFmt numFmtId="180" formatCode="0.0000%"/>
    <numFmt numFmtId="181" formatCode="[$-409]d\-mmm\-yy;@"/>
    <numFmt numFmtId="182" formatCode="[$-F800]dddd\,\ mmmm\ dd\,\ yyyy"/>
    <numFmt numFmtId="183" formatCode="0.0000_)"/>
    <numFmt numFmtId="184" formatCode="0.000000_)"/>
    <numFmt numFmtId="185" formatCode="[$-409]dd\-mmm\-yy;@"/>
  </numFmts>
  <fonts count="1456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Book Antiqua"/>
      <family val="1"/>
    </font>
    <font>
      <sz val="12"/>
      <name val="Garamond"/>
      <family val="1"/>
    </font>
    <font>
      <sz val="10"/>
      <name val="Arial"/>
      <family val="2"/>
    </font>
    <font>
      <b/>
      <sz val="12"/>
      <name val="Book Antiqua"/>
      <family val="1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Garamond"/>
      <family val="1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10"/>
      <color indexed="12"/>
      <name val="Arial"/>
      <family val="2"/>
    </font>
    <font>
      <b/>
      <u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9"/>
      <name val="Cambria"/>
      <family val="1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 Narrow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name val="Garamond"/>
      <family val="1"/>
    </font>
    <font>
      <b/>
      <sz val="8"/>
      <name val="Arial"/>
      <family val="2"/>
    </font>
    <font>
      <b/>
      <sz val="8"/>
      <name val="Garamond"/>
      <family val="1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0"/>
      <color theme="0"/>
      <name val="Arial"/>
      <family val="2"/>
    </font>
    <font>
      <sz val="9"/>
      <color theme="1"/>
      <name val="Book Antiqua"/>
      <family val="1"/>
    </font>
    <font>
      <b/>
      <sz val="11"/>
      <color rgb="FF002060"/>
      <name val="Calibri"/>
      <family val="2"/>
    </font>
    <font>
      <b/>
      <sz val="12"/>
      <color rgb="FFFFFFFF"/>
      <name val="Book Antiqua"/>
      <family val="1"/>
    </font>
    <font>
      <b/>
      <sz val="10"/>
      <color rgb="FF000000"/>
      <name val="Arial Narrow"/>
      <family val="2"/>
    </font>
    <font>
      <b/>
      <sz val="11"/>
      <color rgb="FF000000"/>
      <name val="Arial Narrow"/>
      <family val="2"/>
    </font>
    <font>
      <sz val="12"/>
      <color rgb="FFFF0000"/>
      <name val="Garamond"/>
      <family val="1"/>
    </font>
    <font>
      <sz val="8"/>
      <color rgb="FFFF000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5B8B7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46">
    <xf numFmtId="165" fontId="0" fillId="0" borderId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4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5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6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7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8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9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0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1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2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3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4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6" fillId="15" borderId="0" applyNumberFormat="0" applyBorder="0" applyAlignment="0" applyProtection="0"/>
    <xf numFmtId="0" fontId="1267" fillId="16" borderId="0" applyNumberFormat="0" applyBorder="0" applyAlignment="0" applyProtection="0"/>
    <xf numFmtId="0" fontId="1267" fillId="17" borderId="0" applyNumberFormat="0" applyBorder="0" applyAlignment="0" applyProtection="0"/>
    <xf numFmtId="0" fontId="1267" fillId="18" borderId="0" applyNumberFormat="0" applyBorder="0" applyAlignment="0" applyProtection="0"/>
    <xf numFmtId="0" fontId="1267" fillId="19" borderId="0" applyNumberFormat="0" applyBorder="0" applyAlignment="0" applyProtection="0"/>
    <xf numFmtId="0" fontId="1267" fillId="20" borderId="0" applyNumberFormat="0" applyBorder="0" applyAlignment="0" applyProtection="0"/>
    <xf numFmtId="0" fontId="1267" fillId="21" borderId="0" applyNumberFormat="0" applyBorder="0" applyAlignment="0" applyProtection="0"/>
    <xf numFmtId="0" fontId="1267" fillId="22" borderId="0" applyNumberFormat="0" applyBorder="0" applyAlignment="0" applyProtection="0"/>
    <xf numFmtId="0" fontId="1267" fillId="23" borderId="0" applyNumberFormat="0" applyBorder="0" applyAlignment="0" applyProtection="0"/>
    <xf numFmtId="0" fontId="1267" fillId="24" borderId="0" applyNumberFormat="0" applyBorder="0" applyAlignment="0" applyProtection="0"/>
    <xf numFmtId="0" fontId="1267" fillId="25" borderId="0" applyNumberFormat="0" applyBorder="0" applyAlignment="0" applyProtection="0"/>
    <xf numFmtId="0" fontId="1267" fillId="26" borderId="0" applyNumberFormat="0" applyBorder="0" applyAlignment="0" applyProtection="0"/>
    <xf numFmtId="0" fontId="1267" fillId="27" borderId="0" applyNumberFormat="0" applyBorder="0" applyAlignment="0" applyProtection="0"/>
    <xf numFmtId="0" fontId="1268" fillId="28" borderId="0" applyNumberFormat="0" applyBorder="0" applyAlignment="0" applyProtection="0"/>
    <xf numFmtId="0" fontId="1269" fillId="29" borderId="11" applyNumberFormat="0" applyAlignment="0" applyProtection="0"/>
    <xf numFmtId="0" fontId="1270" fillId="30" borderId="12" applyNumberFormat="0" applyAlignment="0" applyProtection="0"/>
    <xf numFmtId="164" fontId="1071" fillId="0" borderId="0" applyFont="0" applyFill="0" applyBorder="0" applyAlignment="0" applyProtection="0"/>
    <xf numFmtId="164" fontId="1113" fillId="0" borderId="0" applyFont="0" applyFill="0" applyBorder="0" applyAlignment="0" applyProtection="0"/>
    <xf numFmtId="43" fontId="1071" fillId="0" borderId="0" applyFont="0" applyFill="0" applyBorder="0" applyAlignment="0" applyProtection="0"/>
    <xf numFmtId="43" fontId="1071" fillId="0" borderId="0" applyFont="0" applyFill="0" applyBorder="0" applyAlignment="0" applyProtection="0"/>
    <xf numFmtId="164" fontId="1071" fillId="0" borderId="0" applyFont="0" applyFill="0" applyBorder="0" applyAlignment="0" applyProtection="0"/>
    <xf numFmtId="0" fontId="1271" fillId="0" borderId="0" applyNumberFormat="0" applyFill="0" applyBorder="0" applyAlignment="0" applyProtection="0"/>
    <xf numFmtId="0" fontId="1272" fillId="31" borderId="0" applyNumberFormat="0" applyBorder="0" applyAlignment="0" applyProtection="0"/>
    <xf numFmtId="0" fontId="1273" fillId="0" borderId="13" applyNumberFormat="0" applyFill="0" applyAlignment="0" applyProtection="0"/>
    <xf numFmtId="0" fontId="1274" fillId="0" borderId="14" applyNumberFormat="0" applyFill="0" applyAlignment="0" applyProtection="0"/>
    <xf numFmtId="0" fontId="1275" fillId="0" borderId="15" applyNumberFormat="0" applyFill="0" applyAlignment="0" applyProtection="0"/>
    <xf numFmtId="0" fontId="1275" fillId="0" borderId="0" applyNumberFormat="0" applyFill="0" applyBorder="0" applyAlignment="0" applyProtection="0"/>
    <xf numFmtId="0" fontId="1276" fillId="32" borderId="11" applyNumberFormat="0" applyAlignment="0" applyProtection="0"/>
    <xf numFmtId="0" fontId="1277" fillId="0" borderId="16" applyNumberFormat="0" applyFill="0" applyAlignment="0" applyProtection="0"/>
    <xf numFmtId="0" fontId="1278" fillId="33" borderId="0" applyNumberFormat="0" applyBorder="0" applyAlignment="0" applyProtection="0"/>
    <xf numFmtId="165" fontId="1077" fillId="0" borderId="0"/>
    <xf numFmtId="165" fontId="1177" fillId="0" borderId="0"/>
    <xf numFmtId="165" fontId="1178" fillId="0" borderId="0"/>
    <xf numFmtId="165" fontId="1180" fillId="0" borderId="0"/>
    <xf numFmtId="165" fontId="1181" fillId="0" borderId="0"/>
    <xf numFmtId="165" fontId="1182" fillId="0" borderId="0"/>
    <xf numFmtId="165" fontId="1183" fillId="0" borderId="0"/>
    <xf numFmtId="165" fontId="1184" fillId="0" borderId="0"/>
    <xf numFmtId="165" fontId="1185" fillId="0" borderId="0"/>
    <xf numFmtId="165" fontId="1186" fillId="0" borderId="0"/>
    <xf numFmtId="165" fontId="1187" fillId="0" borderId="0"/>
    <xf numFmtId="165" fontId="1078" fillId="0" borderId="0"/>
    <xf numFmtId="165" fontId="1188" fillId="0" borderId="0"/>
    <xf numFmtId="165" fontId="1189" fillId="0" borderId="0"/>
    <xf numFmtId="165" fontId="1190" fillId="0" borderId="0"/>
    <xf numFmtId="165" fontId="1191" fillId="0" borderId="0"/>
    <xf numFmtId="165" fontId="1192" fillId="0" borderId="0"/>
    <xf numFmtId="165" fontId="1193" fillId="0" borderId="0"/>
    <xf numFmtId="165" fontId="1194" fillId="0" borderId="0"/>
    <xf numFmtId="165" fontId="1195" fillId="0" borderId="0"/>
    <xf numFmtId="165" fontId="1196" fillId="0" borderId="0"/>
    <xf numFmtId="165" fontId="1197" fillId="0" borderId="0"/>
    <xf numFmtId="165" fontId="1079" fillId="0" borderId="0"/>
    <xf numFmtId="165" fontId="1198" fillId="0" borderId="0"/>
    <xf numFmtId="165" fontId="1199" fillId="0" borderId="0"/>
    <xf numFmtId="165" fontId="1200" fillId="0" borderId="0"/>
    <xf numFmtId="165" fontId="1201" fillId="0" borderId="0"/>
    <xf numFmtId="165" fontId="1202" fillId="0" borderId="0"/>
    <xf numFmtId="165" fontId="1203" fillId="0" borderId="0"/>
    <xf numFmtId="165" fontId="1204" fillId="0" borderId="0"/>
    <xf numFmtId="165" fontId="1205" fillId="0" borderId="0"/>
    <xf numFmtId="165" fontId="1206" fillId="0" borderId="0"/>
    <xf numFmtId="165" fontId="1207" fillId="0" borderId="0"/>
    <xf numFmtId="165" fontId="1080" fillId="0" borderId="0"/>
    <xf numFmtId="165" fontId="1208" fillId="0" borderId="0"/>
    <xf numFmtId="165" fontId="1209" fillId="0" borderId="0"/>
    <xf numFmtId="165" fontId="1210" fillId="0" borderId="0"/>
    <xf numFmtId="165" fontId="1211" fillId="0" borderId="0"/>
    <xf numFmtId="165" fontId="1212" fillId="0" borderId="0"/>
    <xf numFmtId="165" fontId="1213" fillId="0" borderId="0"/>
    <xf numFmtId="165" fontId="1214" fillId="0" borderId="0"/>
    <xf numFmtId="165" fontId="1215" fillId="0" borderId="0"/>
    <xf numFmtId="165" fontId="1216" fillId="0" borderId="0"/>
    <xf numFmtId="165" fontId="1217" fillId="0" borderId="0"/>
    <xf numFmtId="165" fontId="1081" fillId="0" borderId="0"/>
    <xf numFmtId="165" fontId="1218" fillId="0" borderId="0"/>
    <xf numFmtId="165" fontId="1219" fillId="0" borderId="0"/>
    <xf numFmtId="165" fontId="1220" fillId="0" borderId="0"/>
    <xf numFmtId="165" fontId="1221" fillId="0" borderId="0"/>
    <xf numFmtId="165" fontId="1222" fillId="0" borderId="0"/>
    <xf numFmtId="165" fontId="1223" fillId="0" borderId="0"/>
    <xf numFmtId="165" fontId="1224" fillId="0" borderId="0"/>
    <xf numFmtId="165" fontId="1225" fillId="0" borderId="0"/>
    <xf numFmtId="165" fontId="1226" fillId="0" borderId="0"/>
    <xf numFmtId="165" fontId="1227" fillId="0" borderId="0"/>
    <xf numFmtId="165" fontId="1082" fillId="0" borderId="0"/>
    <xf numFmtId="165" fontId="1228" fillId="0" borderId="0"/>
    <xf numFmtId="165" fontId="1229" fillId="0" borderId="0"/>
    <xf numFmtId="165" fontId="1230" fillId="0" borderId="0"/>
    <xf numFmtId="165" fontId="1231" fillId="0" borderId="0"/>
    <xf numFmtId="165" fontId="1236" fillId="0" borderId="0"/>
    <xf numFmtId="165" fontId="1237" fillId="0" borderId="0"/>
    <xf numFmtId="165" fontId="1238" fillId="0" borderId="0"/>
    <xf numFmtId="165" fontId="1239" fillId="0" borderId="0"/>
    <xf numFmtId="165" fontId="1240" fillId="0" borderId="0"/>
    <xf numFmtId="165" fontId="1241" fillId="0" borderId="0"/>
    <xf numFmtId="165" fontId="1083" fillId="0" borderId="0"/>
    <xf numFmtId="165" fontId="1242" fillId="0" borderId="0"/>
    <xf numFmtId="165" fontId="1243" fillId="0" borderId="0"/>
    <xf numFmtId="165" fontId="1244" fillId="0" borderId="0"/>
    <xf numFmtId="165" fontId="1245" fillId="0" borderId="0"/>
    <xf numFmtId="165" fontId="1246" fillId="0" borderId="0"/>
    <xf numFmtId="165" fontId="1247" fillId="0" borderId="0"/>
    <xf numFmtId="165" fontId="1248" fillId="0" borderId="0"/>
    <xf numFmtId="165" fontId="1249" fillId="0" borderId="0"/>
    <xf numFmtId="165" fontId="1250" fillId="0" borderId="0"/>
    <xf numFmtId="165" fontId="1251" fillId="0" borderId="0"/>
    <xf numFmtId="165" fontId="1084" fillId="0" borderId="0"/>
    <xf numFmtId="165" fontId="1252" fillId="0" borderId="0"/>
    <xf numFmtId="165" fontId="1253" fillId="0" borderId="0"/>
    <xf numFmtId="165" fontId="1254" fillId="0" borderId="0"/>
    <xf numFmtId="165" fontId="1255" fillId="0" borderId="0"/>
    <xf numFmtId="165" fontId="1256" fillId="0" borderId="0"/>
    <xf numFmtId="165" fontId="1257" fillId="0" borderId="0"/>
    <xf numFmtId="165" fontId="1258" fillId="0" borderId="0"/>
    <xf numFmtId="165" fontId="1259" fillId="0" borderId="0"/>
    <xf numFmtId="165" fontId="1260" fillId="0" borderId="0"/>
    <xf numFmtId="165" fontId="1261" fillId="0" borderId="0"/>
    <xf numFmtId="165" fontId="1085" fillId="0" borderId="0"/>
    <xf numFmtId="165" fontId="1262" fillId="0" borderId="0"/>
    <xf numFmtId="165" fontId="1263" fillId="0" borderId="0"/>
    <xf numFmtId="165" fontId="1264" fillId="0" borderId="0"/>
    <xf numFmtId="165" fontId="1265" fillId="0" borderId="0"/>
    <xf numFmtId="165" fontId="108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0" fontId="1266" fillId="0" borderId="0"/>
    <xf numFmtId="165" fontId="1087" fillId="0" borderId="0"/>
    <xf numFmtId="165" fontId="1088" fillId="0" borderId="0"/>
    <xf numFmtId="165" fontId="1089" fillId="0" borderId="0"/>
    <xf numFmtId="165" fontId="1090" fillId="0" borderId="0"/>
    <xf numFmtId="165" fontId="1091" fillId="0" borderId="0"/>
    <xf numFmtId="165" fontId="1092" fillId="0" borderId="0"/>
    <xf numFmtId="165" fontId="1093" fillId="0" borderId="0"/>
    <xf numFmtId="165" fontId="1094" fillId="0" borderId="0"/>
    <xf numFmtId="165" fontId="1095" fillId="0" borderId="0"/>
    <xf numFmtId="165" fontId="1096" fillId="0" borderId="0"/>
    <xf numFmtId="165" fontId="1068" fillId="0" borderId="0"/>
    <xf numFmtId="0" fontId="1071" fillId="0" borderId="0"/>
    <xf numFmtId="165" fontId="1097" fillId="0" borderId="0"/>
    <xf numFmtId="165" fontId="1098" fillId="0" borderId="0"/>
    <xf numFmtId="165" fontId="1099" fillId="0" borderId="0"/>
    <xf numFmtId="165" fontId="1100" fillId="0" borderId="0"/>
    <xf numFmtId="165" fontId="1101" fillId="0" borderId="0"/>
    <xf numFmtId="165" fontId="1102" fillId="0" borderId="0"/>
    <xf numFmtId="165" fontId="1104" fillId="0" borderId="0"/>
    <xf numFmtId="165" fontId="1105" fillId="0" borderId="0"/>
    <xf numFmtId="165" fontId="1106" fillId="0" borderId="0"/>
    <xf numFmtId="165" fontId="1107" fillId="0" borderId="0"/>
    <xf numFmtId="165" fontId="1068" fillId="0" borderId="0"/>
    <xf numFmtId="165" fontId="1108" fillId="0" borderId="0"/>
    <xf numFmtId="165" fontId="1109" fillId="0" borderId="0"/>
    <xf numFmtId="165" fontId="1110" fillId="0" borderId="0"/>
    <xf numFmtId="165" fontId="1111" fillId="0" borderId="0"/>
    <xf numFmtId="165" fontId="1112" fillId="0" borderId="0"/>
    <xf numFmtId="0" fontId="1113" fillId="0" borderId="0"/>
    <xf numFmtId="165" fontId="1119" fillId="0" borderId="0"/>
    <xf numFmtId="165" fontId="1120" fillId="0" borderId="0"/>
    <xf numFmtId="165" fontId="1121" fillId="0" borderId="0"/>
    <xf numFmtId="165" fontId="1122" fillId="0" borderId="0"/>
    <xf numFmtId="165" fontId="1068" fillId="0" borderId="0"/>
    <xf numFmtId="165" fontId="1123" fillId="0" borderId="0"/>
    <xf numFmtId="165" fontId="1124" fillId="0" borderId="0"/>
    <xf numFmtId="165" fontId="1125" fillId="0" borderId="0"/>
    <xf numFmtId="165" fontId="1126" fillId="0" borderId="0"/>
    <xf numFmtId="165" fontId="1127" fillId="0" borderId="0"/>
    <xf numFmtId="165" fontId="1128" fillId="0" borderId="0"/>
    <xf numFmtId="165" fontId="1129" fillId="0" borderId="0"/>
    <xf numFmtId="165" fontId="1130" fillId="0" borderId="0"/>
    <xf numFmtId="165" fontId="1131" fillId="0" borderId="0"/>
    <xf numFmtId="165" fontId="1132" fillId="0" borderId="0"/>
    <xf numFmtId="165" fontId="1073" fillId="0" borderId="0"/>
    <xf numFmtId="165" fontId="1068" fillId="0" borderId="0"/>
    <xf numFmtId="165" fontId="1133" fillId="0" borderId="0"/>
    <xf numFmtId="165" fontId="1134" fillId="0" borderId="0"/>
    <xf numFmtId="165" fontId="1135" fillId="0" borderId="0"/>
    <xf numFmtId="165" fontId="1136" fillId="0" borderId="0"/>
    <xf numFmtId="165" fontId="1137" fillId="0" borderId="0"/>
    <xf numFmtId="165" fontId="1138" fillId="0" borderId="0"/>
    <xf numFmtId="165" fontId="1139" fillId="0" borderId="0"/>
    <xf numFmtId="165" fontId="1140" fillId="0" borderId="0"/>
    <xf numFmtId="165" fontId="1141" fillId="0" borderId="0"/>
    <xf numFmtId="165" fontId="1142" fillId="0" borderId="0"/>
    <xf numFmtId="165" fontId="1074" fillId="0" borderId="0"/>
    <xf numFmtId="165" fontId="1143" fillId="0" borderId="0"/>
    <xf numFmtId="165" fontId="1144" fillId="0" borderId="0"/>
    <xf numFmtId="165" fontId="1145" fillId="0" borderId="0"/>
    <xf numFmtId="165" fontId="1146" fillId="0" borderId="0"/>
    <xf numFmtId="165" fontId="1147" fillId="0" borderId="0"/>
    <xf numFmtId="165" fontId="1148" fillId="0" borderId="0"/>
    <xf numFmtId="165" fontId="1149" fillId="0" borderId="0"/>
    <xf numFmtId="165" fontId="1150" fillId="0" borderId="0"/>
    <xf numFmtId="165" fontId="1152" fillId="0" borderId="0"/>
    <xf numFmtId="165" fontId="1153" fillId="0" borderId="0"/>
    <xf numFmtId="165" fontId="1075" fillId="0" borderId="0"/>
    <xf numFmtId="165" fontId="1154" fillId="0" borderId="0"/>
    <xf numFmtId="165" fontId="1155" fillId="0" borderId="0"/>
    <xf numFmtId="165" fontId="1156" fillId="0" borderId="0"/>
    <xf numFmtId="165" fontId="1157" fillId="0" borderId="0"/>
    <xf numFmtId="165" fontId="1159" fillId="0" borderId="0"/>
    <xf numFmtId="165" fontId="1160" fillId="0" borderId="0"/>
    <xf numFmtId="165" fontId="1161" fillId="0" borderId="0"/>
    <xf numFmtId="165" fontId="1162" fillId="0" borderId="0"/>
    <xf numFmtId="165" fontId="1163" fillId="0" borderId="0"/>
    <xf numFmtId="165" fontId="1164" fillId="0" borderId="0"/>
    <xf numFmtId="165" fontId="1076" fillId="0" borderId="0"/>
    <xf numFmtId="165" fontId="1165" fillId="0" borderId="0"/>
    <xf numFmtId="165" fontId="1166" fillId="0" borderId="0"/>
    <xf numFmtId="165" fontId="1167" fillId="0" borderId="0"/>
    <xf numFmtId="165" fontId="1168" fillId="0" borderId="0"/>
    <xf numFmtId="165" fontId="1169" fillId="0" borderId="0"/>
    <xf numFmtId="165" fontId="1172" fillId="0" borderId="0"/>
    <xf numFmtId="165" fontId="1173" fillId="0" borderId="0"/>
    <xf numFmtId="165" fontId="1174" fillId="0" borderId="0"/>
    <xf numFmtId="165" fontId="1175" fillId="0" borderId="0"/>
    <xf numFmtId="165" fontId="1176" fillId="0" borderId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66" fillId="34" borderId="17" applyNumberFormat="0" applyFont="0" applyAlignment="0" applyProtection="0"/>
    <xf numFmtId="0" fontId="1279" fillId="29" borderId="18" applyNumberFormat="0" applyAlignment="0" applyProtection="0"/>
    <xf numFmtId="9" fontId="1113" fillId="0" borderId="0" applyFont="0" applyFill="0" applyBorder="0" applyAlignment="0" applyProtection="0"/>
    <xf numFmtId="9" fontId="1071" fillId="0" borderId="0" applyFont="0" applyFill="0" applyBorder="0" applyAlignment="0" applyProtection="0"/>
    <xf numFmtId="0" fontId="1280" fillId="0" borderId="0" applyNumberFormat="0" applyFill="0" applyBorder="0" applyAlignment="0" applyProtection="0"/>
    <xf numFmtId="0" fontId="1281" fillId="0" borderId="19" applyNumberFormat="0" applyFill="0" applyAlignment="0" applyProtection="0"/>
    <xf numFmtId="0" fontId="1282" fillId="0" borderId="0" applyNumberFormat="0" applyFill="0" applyBorder="0" applyAlignment="0" applyProtection="0"/>
    <xf numFmtId="0" fontId="1067" fillId="0" borderId="0"/>
    <xf numFmtId="0" fontId="1066" fillId="0" borderId="0"/>
    <xf numFmtId="165" fontId="1292" fillId="0" borderId="0"/>
    <xf numFmtId="0" fontId="1065" fillId="0" borderId="0"/>
    <xf numFmtId="0" fontId="1064" fillId="0" borderId="0"/>
    <xf numFmtId="0" fontId="1063" fillId="0" borderId="0"/>
    <xf numFmtId="0" fontId="1062" fillId="0" borderId="0"/>
    <xf numFmtId="0" fontId="1061" fillId="0" borderId="0"/>
    <xf numFmtId="0" fontId="1060" fillId="0" borderId="0"/>
    <xf numFmtId="0" fontId="1059" fillId="0" borderId="0"/>
    <xf numFmtId="0" fontId="1058" fillId="0" borderId="0"/>
    <xf numFmtId="0" fontId="1057" fillId="0" borderId="0"/>
    <xf numFmtId="0" fontId="1056" fillId="0" borderId="0"/>
    <xf numFmtId="165" fontId="1293" fillId="0" borderId="0"/>
    <xf numFmtId="0" fontId="1055" fillId="0" borderId="0"/>
    <xf numFmtId="0" fontId="1054" fillId="0" borderId="0"/>
    <xf numFmtId="165" fontId="1294" fillId="0" borderId="0"/>
    <xf numFmtId="0" fontId="1053" fillId="0" borderId="0"/>
    <xf numFmtId="0" fontId="1052" fillId="0" borderId="0"/>
    <xf numFmtId="0" fontId="1051" fillId="0" borderId="0"/>
    <xf numFmtId="0" fontId="1050" fillId="0" borderId="0"/>
    <xf numFmtId="165" fontId="1295" fillId="0" borderId="0"/>
    <xf numFmtId="0" fontId="1049" fillId="0" borderId="0"/>
    <xf numFmtId="0" fontId="1048" fillId="0" borderId="0"/>
    <xf numFmtId="0" fontId="1047" fillId="0" borderId="0"/>
    <xf numFmtId="0" fontId="1046" fillId="0" borderId="0"/>
    <xf numFmtId="164" fontId="1071" fillId="0" borderId="0" applyFont="0" applyFill="0" applyBorder="0" applyAlignment="0" applyProtection="0"/>
    <xf numFmtId="0" fontId="1045" fillId="0" borderId="0"/>
    <xf numFmtId="0" fontId="1044" fillId="0" borderId="0"/>
    <xf numFmtId="0" fontId="1043" fillId="0" borderId="0"/>
    <xf numFmtId="0" fontId="1042" fillId="0" borderId="0"/>
    <xf numFmtId="165" fontId="1296" fillId="0" borderId="0"/>
    <xf numFmtId="0" fontId="1041" fillId="0" borderId="0"/>
    <xf numFmtId="0" fontId="1040" fillId="0" borderId="0"/>
    <xf numFmtId="164" fontId="1071" fillId="0" borderId="0" applyFont="0" applyFill="0" applyBorder="0" applyAlignment="0" applyProtection="0"/>
    <xf numFmtId="0" fontId="1039" fillId="0" borderId="0"/>
    <xf numFmtId="0" fontId="1038" fillId="0" borderId="0"/>
    <xf numFmtId="164" fontId="1071" fillId="0" borderId="0" applyFont="0" applyFill="0" applyBorder="0" applyAlignment="0" applyProtection="0"/>
    <xf numFmtId="0" fontId="1037" fillId="0" borderId="0"/>
    <xf numFmtId="0" fontId="1036" fillId="0" borderId="0"/>
    <xf numFmtId="0" fontId="1035" fillId="0" borderId="0"/>
    <xf numFmtId="165" fontId="1297" fillId="0" borderId="0"/>
    <xf numFmtId="0" fontId="1034" fillId="0" borderId="0"/>
    <xf numFmtId="0" fontId="1033" fillId="0" borderId="0"/>
    <xf numFmtId="0" fontId="1032" fillId="0" borderId="0"/>
    <xf numFmtId="0" fontId="1031" fillId="0" borderId="0"/>
    <xf numFmtId="0" fontId="1030" fillId="0" borderId="0"/>
    <xf numFmtId="165" fontId="1298" fillId="0" borderId="0"/>
    <xf numFmtId="0" fontId="1029" fillId="0" borderId="0"/>
    <xf numFmtId="0" fontId="1028" fillId="0" borderId="0"/>
    <xf numFmtId="0" fontId="1027" fillId="0" borderId="0"/>
    <xf numFmtId="0" fontId="1026" fillId="0" borderId="0"/>
    <xf numFmtId="165" fontId="1299" fillId="0" borderId="0"/>
    <xf numFmtId="0" fontId="1025" fillId="0" borderId="0"/>
    <xf numFmtId="0" fontId="1024" fillId="0" borderId="0"/>
    <xf numFmtId="164" fontId="1071" fillId="0" borderId="0" applyFont="0" applyFill="0" applyBorder="0" applyAlignment="0" applyProtection="0"/>
    <xf numFmtId="0" fontId="1023" fillId="0" borderId="0"/>
    <xf numFmtId="165" fontId="1300" fillId="0" borderId="0"/>
    <xf numFmtId="164" fontId="1071" fillId="0" borderId="0" applyFont="0" applyFill="0" applyBorder="0" applyAlignment="0" applyProtection="0"/>
    <xf numFmtId="0" fontId="1022" fillId="0" borderId="0"/>
    <xf numFmtId="164" fontId="1071" fillId="0" borderId="0" applyFont="0" applyFill="0" applyBorder="0" applyAlignment="0" applyProtection="0"/>
    <xf numFmtId="0" fontId="1021" fillId="0" borderId="0"/>
    <xf numFmtId="164" fontId="1071" fillId="0" borderId="0" applyFont="0" applyFill="0" applyBorder="0" applyAlignment="0" applyProtection="0"/>
    <xf numFmtId="0" fontId="1020" fillId="0" borderId="0"/>
    <xf numFmtId="164" fontId="1071" fillId="0" borderId="0" applyFont="0" applyFill="0" applyBorder="0" applyAlignment="0" applyProtection="0"/>
    <xf numFmtId="0" fontId="1019" fillId="0" borderId="0"/>
    <xf numFmtId="164" fontId="1071" fillId="0" borderId="0" applyFont="0" applyFill="0" applyBorder="0" applyAlignment="0" applyProtection="0"/>
    <xf numFmtId="0" fontId="1018" fillId="0" borderId="0"/>
    <xf numFmtId="165" fontId="1301" fillId="0" borderId="0"/>
    <xf numFmtId="164" fontId="1071" fillId="0" borderId="0" applyFont="0" applyFill="0" applyBorder="0" applyAlignment="0" applyProtection="0"/>
    <xf numFmtId="0" fontId="1017" fillId="0" borderId="0"/>
    <xf numFmtId="164" fontId="1071" fillId="0" borderId="0" applyFont="0" applyFill="0" applyBorder="0" applyAlignment="0" applyProtection="0"/>
    <xf numFmtId="0" fontId="1016" fillId="0" borderId="0"/>
    <xf numFmtId="164" fontId="1071" fillId="0" borderId="0" applyFont="0" applyFill="0" applyBorder="0" applyAlignment="0" applyProtection="0"/>
    <xf numFmtId="0" fontId="1015" fillId="0" borderId="0"/>
    <xf numFmtId="0" fontId="1014" fillId="0" borderId="0"/>
    <xf numFmtId="165" fontId="1302" fillId="0" borderId="0"/>
    <xf numFmtId="0" fontId="1013" fillId="0" borderId="0"/>
    <xf numFmtId="0" fontId="1012" fillId="0" borderId="0"/>
    <xf numFmtId="0" fontId="1011" fillId="0" borderId="0"/>
    <xf numFmtId="0" fontId="1010" fillId="0" borderId="0"/>
    <xf numFmtId="0" fontId="1009" fillId="0" borderId="0"/>
    <xf numFmtId="0" fontId="1008" fillId="0" borderId="0"/>
    <xf numFmtId="0" fontId="1007" fillId="0" borderId="0"/>
    <xf numFmtId="165" fontId="1303" fillId="0" borderId="0"/>
    <xf numFmtId="0" fontId="1006" fillId="0" borderId="0"/>
    <xf numFmtId="0" fontId="1005" fillId="0" borderId="0"/>
    <xf numFmtId="0" fontId="1004" fillId="0" borderId="0"/>
    <xf numFmtId="0" fontId="1003" fillId="0" borderId="0"/>
    <xf numFmtId="0" fontId="1002" fillId="0" borderId="0"/>
    <xf numFmtId="0" fontId="1001" fillId="0" borderId="0"/>
    <xf numFmtId="164" fontId="1071" fillId="0" borderId="0" applyFont="0" applyFill="0" applyBorder="0" applyAlignment="0" applyProtection="0"/>
    <xf numFmtId="0" fontId="1000" fillId="0" borderId="0"/>
    <xf numFmtId="0" fontId="999" fillId="0" borderId="0"/>
    <xf numFmtId="0" fontId="998" fillId="0" borderId="0"/>
    <xf numFmtId="165" fontId="1304" fillId="0" borderId="0"/>
    <xf numFmtId="164" fontId="1071" fillId="0" borderId="0" applyFont="0" applyFill="0" applyBorder="0" applyAlignment="0" applyProtection="0"/>
    <xf numFmtId="0" fontId="997" fillId="0" borderId="0"/>
    <xf numFmtId="164" fontId="1071" fillId="0" borderId="0" applyFont="0" applyFill="0" applyBorder="0" applyAlignment="0" applyProtection="0"/>
    <xf numFmtId="0" fontId="996" fillId="0" borderId="0"/>
    <xf numFmtId="165" fontId="1305" fillId="0" borderId="0"/>
    <xf numFmtId="164" fontId="1071" fillId="0" borderId="0" applyFont="0" applyFill="0" applyBorder="0" applyAlignment="0" applyProtection="0"/>
    <xf numFmtId="0" fontId="995" fillId="0" borderId="0"/>
    <xf numFmtId="0" fontId="994" fillId="0" borderId="0"/>
    <xf numFmtId="164" fontId="1071" fillId="0" borderId="0" applyFont="0" applyFill="0" applyBorder="0" applyAlignment="0" applyProtection="0"/>
    <xf numFmtId="0" fontId="993" fillId="0" borderId="0"/>
    <xf numFmtId="0" fontId="992" fillId="0" borderId="0"/>
    <xf numFmtId="0" fontId="991" fillId="0" borderId="0"/>
    <xf numFmtId="0" fontId="990" fillId="0" borderId="0"/>
    <xf numFmtId="164" fontId="1071" fillId="0" borderId="0" applyFont="0" applyFill="0" applyBorder="0" applyAlignment="0" applyProtection="0"/>
    <xf numFmtId="0" fontId="989" fillId="0" borderId="0"/>
    <xf numFmtId="165" fontId="1306" fillId="0" borderId="0"/>
    <xf numFmtId="164" fontId="1071" fillId="0" borderId="0" applyFont="0" applyFill="0" applyBorder="0" applyAlignment="0" applyProtection="0"/>
    <xf numFmtId="0" fontId="988" fillId="0" borderId="0"/>
    <xf numFmtId="165" fontId="1307" fillId="0" borderId="0"/>
    <xf numFmtId="164" fontId="1071" fillId="0" borderId="0" applyFont="0" applyFill="0" applyBorder="0" applyAlignment="0" applyProtection="0"/>
    <xf numFmtId="0" fontId="987" fillId="0" borderId="0"/>
    <xf numFmtId="164" fontId="1071" fillId="0" borderId="0" applyFont="0" applyFill="0" applyBorder="0" applyAlignment="0" applyProtection="0"/>
    <xf numFmtId="0" fontId="986" fillId="0" borderId="0"/>
    <xf numFmtId="165" fontId="1308" fillId="0" borderId="0"/>
    <xf numFmtId="0" fontId="985" fillId="0" borderId="0"/>
    <xf numFmtId="0" fontId="984" fillId="0" borderId="0"/>
    <xf numFmtId="0" fontId="983" fillId="0" borderId="0"/>
    <xf numFmtId="0" fontId="982" fillId="0" borderId="0"/>
    <xf numFmtId="0" fontId="981" fillId="0" borderId="0"/>
    <xf numFmtId="0" fontId="980" fillId="0" borderId="0"/>
    <xf numFmtId="0" fontId="979" fillId="0" borderId="0"/>
    <xf numFmtId="0" fontId="978" fillId="0" borderId="0"/>
    <xf numFmtId="0" fontId="977" fillId="0" borderId="0"/>
    <xf numFmtId="164" fontId="1071" fillId="0" borderId="0" applyFont="0" applyFill="0" applyBorder="0" applyAlignment="0" applyProtection="0"/>
    <xf numFmtId="0" fontId="976" fillId="0" borderId="0"/>
    <xf numFmtId="164" fontId="1071" fillId="0" borderId="0" applyFont="0" applyFill="0" applyBorder="0" applyAlignment="0" applyProtection="0"/>
    <xf numFmtId="0" fontId="975" fillId="0" borderId="0"/>
    <xf numFmtId="164" fontId="1071" fillId="0" borderId="0" applyFont="0" applyFill="0" applyBorder="0" applyAlignment="0" applyProtection="0"/>
    <xf numFmtId="0" fontId="974" fillId="0" borderId="0"/>
    <xf numFmtId="165" fontId="1309" fillId="0" borderId="0"/>
    <xf numFmtId="0" fontId="973" fillId="0" borderId="0"/>
    <xf numFmtId="164" fontId="1071" fillId="0" borderId="0" applyFont="0" applyFill="0" applyBorder="0" applyAlignment="0" applyProtection="0"/>
    <xf numFmtId="0" fontId="972" fillId="0" borderId="0"/>
    <xf numFmtId="0" fontId="971" fillId="0" borderId="0"/>
    <xf numFmtId="0" fontId="970" fillId="0" borderId="0"/>
    <xf numFmtId="0" fontId="969" fillId="0" borderId="0"/>
    <xf numFmtId="0" fontId="968" fillId="0" borderId="0"/>
    <xf numFmtId="0" fontId="967" fillId="0" borderId="0"/>
    <xf numFmtId="164" fontId="1071" fillId="0" borderId="0" applyFont="0" applyFill="0" applyBorder="0" applyAlignment="0" applyProtection="0"/>
    <xf numFmtId="0" fontId="966" fillId="0" borderId="0"/>
    <xf numFmtId="164" fontId="1071" fillId="0" borderId="0" applyFont="0" applyFill="0" applyBorder="0" applyAlignment="0" applyProtection="0"/>
    <xf numFmtId="0" fontId="965" fillId="0" borderId="0"/>
    <xf numFmtId="165" fontId="1310" fillId="0" borderId="0"/>
    <xf numFmtId="164" fontId="1071" fillId="0" borderId="0" applyFont="0" applyFill="0" applyBorder="0" applyAlignment="0" applyProtection="0"/>
    <xf numFmtId="0" fontId="964" fillId="0" borderId="0"/>
    <xf numFmtId="164" fontId="1071" fillId="0" borderId="0" applyFont="0" applyFill="0" applyBorder="0" applyAlignment="0" applyProtection="0"/>
    <xf numFmtId="0" fontId="963" fillId="0" borderId="0"/>
    <xf numFmtId="165" fontId="1311" fillId="0" borderId="0"/>
    <xf numFmtId="0" fontId="962" fillId="0" borderId="0"/>
    <xf numFmtId="0" fontId="961" fillId="0" borderId="0"/>
    <xf numFmtId="0" fontId="960" fillId="0" borderId="0"/>
    <xf numFmtId="0" fontId="959" fillId="0" borderId="0"/>
    <xf numFmtId="0" fontId="958" fillId="0" borderId="0"/>
    <xf numFmtId="0" fontId="957" fillId="0" borderId="0"/>
    <xf numFmtId="0" fontId="956" fillId="0" borderId="0"/>
    <xf numFmtId="0" fontId="955" fillId="0" borderId="0"/>
    <xf numFmtId="0" fontId="954" fillId="0" borderId="0"/>
    <xf numFmtId="0" fontId="953" fillId="0" borderId="0"/>
    <xf numFmtId="0" fontId="952" fillId="0" borderId="0"/>
    <xf numFmtId="0" fontId="951" fillId="0" borderId="0"/>
    <xf numFmtId="0" fontId="950" fillId="0" borderId="0"/>
    <xf numFmtId="0" fontId="949" fillId="0" borderId="0"/>
    <xf numFmtId="0" fontId="948" fillId="0" borderId="0"/>
    <xf numFmtId="0" fontId="947" fillId="0" borderId="0"/>
    <xf numFmtId="0" fontId="946" fillId="0" borderId="0"/>
    <xf numFmtId="0" fontId="945" fillId="0" borderId="0"/>
    <xf numFmtId="0" fontId="944" fillId="0" borderId="0"/>
    <xf numFmtId="0" fontId="943" fillId="0" borderId="0"/>
    <xf numFmtId="0" fontId="942" fillId="0" borderId="0"/>
    <xf numFmtId="165" fontId="1312" fillId="0" borderId="0"/>
    <xf numFmtId="0" fontId="941" fillId="0" borderId="0"/>
    <xf numFmtId="0" fontId="940" fillId="0" borderId="0"/>
    <xf numFmtId="164" fontId="1071" fillId="0" borderId="0" applyFont="0" applyFill="0" applyBorder="0" applyAlignment="0" applyProtection="0"/>
    <xf numFmtId="0" fontId="939" fillId="0" borderId="0"/>
    <xf numFmtId="165" fontId="1313" fillId="0" borderId="0"/>
    <xf numFmtId="0" fontId="938" fillId="0" borderId="0"/>
    <xf numFmtId="0" fontId="937" fillId="0" borderId="0"/>
    <xf numFmtId="0" fontId="936" fillId="0" borderId="0"/>
    <xf numFmtId="0" fontId="935" fillId="0" borderId="0"/>
    <xf numFmtId="0" fontId="934" fillId="0" borderId="0"/>
    <xf numFmtId="165" fontId="1314" fillId="0" borderId="0"/>
    <xf numFmtId="0" fontId="933" fillId="0" borderId="0"/>
    <xf numFmtId="0" fontId="932" fillId="0" borderId="0"/>
    <xf numFmtId="0" fontId="931" fillId="0" borderId="0"/>
    <xf numFmtId="164" fontId="1071" fillId="0" borderId="0" applyFont="0" applyFill="0" applyBorder="0" applyAlignment="0" applyProtection="0"/>
    <xf numFmtId="0" fontId="930" fillId="0" borderId="0"/>
    <xf numFmtId="164" fontId="1071" fillId="0" borderId="0" applyFont="0" applyFill="0" applyBorder="0" applyAlignment="0" applyProtection="0"/>
    <xf numFmtId="0" fontId="929" fillId="0" borderId="0"/>
    <xf numFmtId="164" fontId="1071" fillId="0" borderId="0" applyFont="0" applyFill="0" applyBorder="0" applyAlignment="0" applyProtection="0"/>
    <xf numFmtId="0" fontId="928" fillId="0" borderId="0"/>
    <xf numFmtId="165" fontId="1315" fillId="0" borderId="0"/>
    <xf numFmtId="164" fontId="1071" fillId="0" borderId="0" applyFont="0" applyFill="0" applyBorder="0" applyAlignment="0" applyProtection="0"/>
    <xf numFmtId="0" fontId="927" fillId="0" borderId="0"/>
    <xf numFmtId="0" fontId="926" fillId="0" borderId="0"/>
    <xf numFmtId="0" fontId="925" fillId="0" borderId="0"/>
    <xf numFmtId="0" fontId="924" fillId="0" borderId="0"/>
    <xf numFmtId="0" fontId="923" fillId="0" borderId="0"/>
    <xf numFmtId="165" fontId="1316" fillId="0" borderId="0"/>
    <xf numFmtId="0" fontId="922" fillId="0" borderId="0"/>
    <xf numFmtId="0" fontId="921" fillId="0" borderId="0"/>
    <xf numFmtId="0" fontId="920" fillId="0" borderId="0"/>
    <xf numFmtId="0" fontId="919" fillId="0" borderId="0"/>
    <xf numFmtId="164" fontId="1071" fillId="0" borderId="0" applyFont="0" applyFill="0" applyBorder="0" applyAlignment="0" applyProtection="0"/>
    <xf numFmtId="0" fontId="918" fillId="0" borderId="0"/>
    <xf numFmtId="165" fontId="1317" fillId="0" borderId="0"/>
    <xf numFmtId="164" fontId="1071" fillId="0" borderId="0" applyFont="0" applyFill="0" applyBorder="0" applyAlignment="0" applyProtection="0"/>
    <xf numFmtId="0" fontId="917" fillId="0" borderId="0"/>
    <xf numFmtId="165" fontId="1318" fillId="0" borderId="0"/>
    <xf numFmtId="164" fontId="1071" fillId="0" borderId="0" applyFont="0" applyFill="0" applyBorder="0" applyAlignment="0" applyProtection="0"/>
    <xf numFmtId="0" fontId="916" fillId="0" borderId="0"/>
    <xf numFmtId="164" fontId="1071" fillId="0" borderId="0" applyFont="0" applyFill="0" applyBorder="0" applyAlignment="0" applyProtection="0"/>
    <xf numFmtId="0" fontId="915" fillId="0" borderId="0"/>
    <xf numFmtId="165" fontId="1319" fillId="0" borderId="0"/>
    <xf numFmtId="164" fontId="1071" fillId="0" borderId="0" applyFont="0" applyFill="0" applyBorder="0" applyAlignment="0" applyProtection="0"/>
    <xf numFmtId="0" fontId="914" fillId="0" borderId="0"/>
    <xf numFmtId="0" fontId="913" fillId="0" borderId="0"/>
    <xf numFmtId="0" fontId="912" fillId="0" borderId="0"/>
    <xf numFmtId="0" fontId="911" fillId="0" borderId="0"/>
    <xf numFmtId="0" fontId="910" fillId="0" borderId="0"/>
    <xf numFmtId="0" fontId="909" fillId="0" borderId="0"/>
    <xf numFmtId="0" fontId="908" fillId="0" borderId="0"/>
    <xf numFmtId="0" fontId="907" fillId="0" borderId="0"/>
    <xf numFmtId="0" fontId="906" fillId="0" borderId="0"/>
    <xf numFmtId="0" fontId="905" fillId="0" borderId="0"/>
    <xf numFmtId="165" fontId="1320" fillId="0" borderId="0"/>
    <xf numFmtId="164" fontId="1071" fillId="0" borderId="0" applyFont="0" applyFill="0" applyBorder="0" applyAlignment="0" applyProtection="0"/>
    <xf numFmtId="0" fontId="904" fillId="0" borderId="0"/>
    <xf numFmtId="0" fontId="903" fillId="0" borderId="0"/>
    <xf numFmtId="0" fontId="902" fillId="0" borderId="0"/>
    <xf numFmtId="0" fontId="901" fillId="0" borderId="0"/>
    <xf numFmtId="0" fontId="900" fillId="0" borderId="0"/>
    <xf numFmtId="165" fontId="1321" fillId="0" borderId="0"/>
    <xf numFmtId="0" fontId="899" fillId="0" borderId="0"/>
    <xf numFmtId="164" fontId="1071" fillId="0" borderId="0" applyFont="0" applyFill="0" applyBorder="0" applyAlignment="0" applyProtection="0"/>
    <xf numFmtId="0" fontId="898" fillId="0" borderId="0"/>
    <xf numFmtId="164" fontId="1071" fillId="0" borderId="0" applyFont="0" applyFill="0" applyBorder="0" applyAlignment="0" applyProtection="0"/>
    <xf numFmtId="0" fontId="897" fillId="0" borderId="0"/>
    <xf numFmtId="164" fontId="1071" fillId="0" borderId="0" applyFont="0" applyFill="0" applyBorder="0" applyAlignment="0" applyProtection="0"/>
    <xf numFmtId="0" fontId="896" fillId="0" borderId="0"/>
    <xf numFmtId="164" fontId="1071" fillId="0" borderId="0" applyFont="0" applyFill="0" applyBorder="0" applyAlignment="0" applyProtection="0"/>
    <xf numFmtId="0" fontId="895" fillId="0" borderId="0"/>
    <xf numFmtId="164" fontId="1071" fillId="0" borderId="0" applyFont="0" applyFill="0" applyBorder="0" applyAlignment="0" applyProtection="0"/>
    <xf numFmtId="0" fontId="894" fillId="0" borderId="0"/>
    <xf numFmtId="164" fontId="1071" fillId="0" borderId="0" applyFont="0" applyFill="0" applyBorder="0" applyAlignment="0" applyProtection="0"/>
    <xf numFmtId="0" fontId="893" fillId="0" borderId="0"/>
    <xf numFmtId="164" fontId="1071" fillId="0" borderId="0" applyFont="0" applyFill="0" applyBorder="0" applyAlignment="0" applyProtection="0"/>
    <xf numFmtId="0" fontId="892" fillId="0" borderId="0"/>
    <xf numFmtId="0" fontId="891" fillId="0" borderId="0"/>
    <xf numFmtId="164" fontId="1071" fillId="0" borderId="0" applyFont="0" applyFill="0" applyBorder="0" applyAlignment="0" applyProtection="0"/>
    <xf numFmtId="0" fontId="890" fillId="0" borderId="0"/>
    <xf numFmtId="0" fontId="889" fillId="0" borderId="0"/>
    <xf numFmtId="165" fontId="1322" fillId="0" borderId="0"/>
    <xf numFmtId="0" fontId="888" fillId="0" borderId="0"/>
    <xf numFmtId="0" fontId="887" fillId="0" borderId="0"/>
    <xf numFmtId="0" fontId="886" fillId="0" borderId="0"/>
    <xf numFmtId="165" fontId="1323" fillId="0" borderId="0"/>
    <xf numFmtId="0" fontId="885" fillId="0" borderId="0"/>
    <xf numFmtId="0" fontId="884" fillId="0" borderId="0"/>
    <xf numFmtId="165" fontId="1324" fillId="0" borderId="0"/>
    <xf numFmtId="0" fontId="883" fillId="0" borderId="0"/>
    <xf numFmtId="165" fontId="1325" fillId="0" borderId="0"/>
    <xf numFmtId="0" fontId="882" fillId="0" borderId="0"/>
    <xf numFmtId="164" fontId="1071" fillId="0" borderId="0" applyFont="0" applyFill="0" applyBorder="0" applyAlignment="0" applyProtection="0"/>
    <xf numFmtId="0" fontId="881" fillId="0" borderId="0"/>
    <xf numFmtId="164" fontId="1071" fillId="0" borderId="0" applyFont="0" applyFill="0" applyBorder="0" applyAlignment="0" applyProtection="0"/>
    <xf numFmtId="0" fontId="880" fillId="0" borderId="0"/>
    <xf numFmtId="164" fontId="1071" fillId="0" borderId="0" applyFont="0" applyFill="0" applyBorder="0" applyAlignment="0" applyProtection="0"/>
    <xf numFmtId="0" fontId="879" fillId="0" borderId="0"/>
    <xf numFmtId="164" fontId="1071" fillId="0" borderId="0" applyFont="0" applyFill="0" applyBorder="0" applyAlignment="0" applyProtection="0"/>
    <xf numFmtId="0" fontId="878" fillId="0" borderId="0"/>
    <xf numFmtId="165" fontId="1326" fillId="0" borderId="0"/>
    <xf numFmtId="164" fontId="1071" fillId="0" borderId="0" applyFont="0" applyFill="0" applyBorder="0" applyAlignment="0" applyProtection="0"/>
    <xf numFmtId="0" fontId="877" fillId="0" borderId="0"/>
    <xf numFmtId="164" fontId="1071" fillId="0" borderId="0" applyFont="0" applyFill="0" applyBorder="0" applyAlignment="0" applyProtection="0"/>
    <xf numFmtId="0" fontId="876" fillId="0" borderId="0"/>
    <xf numFmtId="0" fontId="875" fillId="0" borderId="0"/>
    <xf numFmtId="0" fontId="874" fillId="0" borderId="0"/>
    <xf numFmtId="0" fontId="873" fillId="0" borderId="0"/>
    <xf numFmtId="0" fontId="872" fillId="0" borderId="0"/>
    <xf numFmtId="165" fontId="1327" fillId="0" borderId="0"/>
    <xf numFmtId="0" fontId="871" fillId="0" borderId="0"/>
    <xf numFmtId="164" fontId="1071" fillId="0" borderId="0" applyFont="0" applyFill="0" applyBorder="0" applyAlignment="0" applyProtection="0"/>
    <xf numFmtId="0" fontId="870" fillId="0" borderId="0"/>
    <xf numFmtId="164" fontId="1071" fillId="0" borderId="0" applyFont="0" applyFill="0" applyBorder="0" applyAlignment="0" applyProtection="0"/>
    <xf numFmtId="0" fontId="869" fillId="0" borderId="0"/>
    <xf numFmtId="164" fontId="1071" fillId="0" borderId="0" applyFont="0" applyFill="0" applyBorder="0" applyAlignment="0" applyProtection="0"/>
    <xf numFmtId="0" fontId="868" fillId="0" borderId="0"/>
    <xf numFmtId="164" fontId="1071" fillId="0" borderId="0" applyFont="0" applyFill="0" applyBorder="0" applyAlignment="0" applyProtection="0"/>
    <xf numFmtId="0" fontId="867" fillId="0" borderId="0"/>
    <xf numFmtId="165" fontId="1328" fillId="0" borderId="0"/>
    <xf numFmtId="0" fontId="866" fillId="0" borderId="0"/>
    <xf numFmtId="0" fontId="865" fillId="0" borderId="0"/>
    <xf numFmtId="0" fontId="864" fillId="0" borderId="0"/>
    <xf numFmtId="0" fontId="863" fillId="0" borderId="0"/>
    <xf numFmtId="0" fontId="862" fillId="0" borderId="0"/>
    <xf numFmtId="0" fontId="861" fillId="0" borderId="0"/>
    <xf numFmtId="164" fontId="1071" fillId="0" borderId="0" applyFont="0" applyFill="0" applyBorder="0" applyAlignment="0" applyProtection="0"/>
    <xf numFmtId="0" fontId="860" fillId="0" borderId="0"/>
    <xf numFmtId="164" fontId="1071" fillId="0" borderId="0" applyFont="0" applyFill="0" applyBorder="0" applyAlignment="0" applyProtection="0"/>
    <xf numFmtId="0" fontId="859" fillId="0" borderId="0"/>
    <xf numFmtId="164" fontId="1071" fillId="0" borderId="0" applyFont="0" applyFill="0" applyBorder="0" applyAlignment="0" applyProtection="0"/>
    <xf numFmtId="0" fontId="858" fillId="0" borderId="0"/>
    <xf numFmtId="164" fontId="1071" fillId="0" borderId="0" applyFont="0" applyFill="0" applyBorder="0" applyAlignment="0" applyProtection="0"/>
    <xf numFmtId="0" fontId="857" fillId="0" borderId="0"/>
    <xf numFmtId="165" fontId="1329" fillId="0" borderId="0"/>
    <xf numFmtId="0" fontId="856" fillId="0" borderId="0"/>
    <xf numFmtId="0" fontId="855" fillId="0" borderId="0"/>
    <xf numFmtId="0" fontId="854" fillId="0" borderId="0"/>
    <xf numFmtId="165" fontId="1330" fillId="0" borderId="0"/>
    <xf numFmtId="0" fontId="853" fillId="0" borderId="0"/>
    <xf numFmtId="0" fontId="852" fillId="0" borderId="0"/>
    <xf numFmtId="164" fontId="1071" fillId="0" borderId="0" applyFont="0" applyFill="0" applyBorder="0" applyAlignment="0" applyProtection="0"/>
    <xf numFmtId="0" fontId="851" fillId="0" borderId="0"/>
    <xf numFmtId="165" fontId="1331" fillId="0" borderId="0"/>
    <xf numFmtId="164" fontId="1071" fillId="0" borderId="0" applyFont="0" applyFill="0" applyBorder="0" applyAlignment="0" applyProtection="0"/>
    <xf numFmtId="0" fontId="850" fillId="0" borderId="0"/>
    <xf numFmtId="164" fontId="1071" fillId="0" borderId="0" applyFont="0" applyFill="0" applyBorder="0" applyAlignment="0" applyProtection="0"/>
    <xf numFmtId="0" fontId="849" fillId="0" borderId="0"/>
    <xf numFmtId="164" fontId="1071" fillId="0" borderId="0" applyFont="0" applyFill="0" applyBorder="0" applyAlignment="0" applyProtection="0"/>
    <xf numFmtId="0" fontId="848" fillId="0" borderId="0"/>
    <xf numFmtId="165" fontId="1332" fillId="0" borderId="0"/>
    <xf numFmtId="0" fontId="847" fillId="0" borderId="0"/>
    <xf numFmtId="0" fontId="846" fillId="0" borderId="0"/>
    <xf numFmtId="165" fontId="1333" fillId="0" borderId="0"/>
    <xf numFmtId="0" fontId="845" fillId="0" borderId="0"/>
    <xf numFmtId="164" fontId="1071" fillId="0" borderId="0" applyFont="0" applyFill="0" applyBorder="0" applyAlignment="0" applyProtection="0"/>
    <xf numFmtId="0" fontId="844" fillId="0" borderId="0"/>
    <xf numFmtId="0" fontId="843" fillId="0" borderId="0"/>
    <xf numFmtId="0" fontId="842" fillId="0" borderId="0"/>
    <xf numFmtId="0" fontId="841" fillId="0" borderId="0"/>
    <xf numFmtId="165" fontId="1334" fillId="0" borderId="0"/>
    <xf numFmtId="0" fontId="840" fillId="0" borderId="0"/>
    <xf numFmtId="0" fontId="839" fillId="0" borderId="0"/>
    <xf numFmtId="0" fontId="838" fillId="0" borderId="0"/>
    <xf numFmtId="164" fontId="1071" fillId="0" borderId="0" applyFont="0" applyFill="0" applyBorder="0" applyAlignment="0" applyProtection="0"/>
    <xf numFmtId="0" fontId="837" fillId="0" borderId="0"/>
    <xf numFmtId="164" fontId="1071" fillId="0" borderId="0" applyFont="0" applyFill="0" applyBorder="0" applyAlignment="0" applyProtection="0"/>
    <xf numFmtId="0" fontId="836" fillId="0" borderId="0"/>
    <xf numFmtId="164" fontId="1071" fillId="0" borderId="0" applyFont="0" applyFill="0" applyBorder="0" applyAlignment="0" applyProtection="0"/>
    <xf numFmtId="0" fontId="835" fillId="0" borderId="0"/>
    <xf numFmtId="164" fontId="1071" fillId="0" borderId="0" applyFont="0" applyFill="0" applyBorder="0" applyAlignment="0" applyProtection="0"/>
    <xf numFmtId="0" fontId="834" fillId="0" borderId="0"/>
    <xf numFmtId="165" fontId="1335" fillId="0" borderId="0"/>
    <xf numFmtId="0" fontId="833" fillId="0" borderId="0"/>
    <xf numFmtId="165" fontId="1336" fillId="0" borderId="0"/>
    <xf numFmtId="164" fontId="1071" fillId="0" borderId="0" applyFont="0" applyFill="0" applyBorder="0" applyAlignment="0" applyProtection="0"/>
    <xf numFmtId="0" fontId="832" fillId="0" borderId="0"/>
    <xf numFmtId="164" fontId="1071" fillId="0" borderId="0" applyFont="0" applyFill="0" applyBorder="0" applyAlignment="0" applyProtection="0"/>
    <xf numFmtId="0" fontId="831" fillId="0" borderId="0"/>
    <xf numFmtId="164" fontId="1071" fillId="0" borderId="0" applyFont="0" applyFill="0" applyBorder="0" applyAlignment="0" applyProtection="0"/>
    <xf numFmtId="0" fontId="830" fillId="0" borderId="0"/>
    <xf numFmtId="164" fontId="1071" fillId="0" borderId="0" applyFont="0" applyFill="0" applyBorder="0" applyAlignment="0" applyProtection="0"/>
    <xf numFmtId="0" fontId="829" fillId="0" borderId="0"/>
    <xf numFmtId="164" fontId="1071" fillId="0" borderId="0" applyFont="0" applyFill="0" applyBorder="0" applyAlignment="0" applyProtection="0"/>
    <xf numFmtId="0" fontId="828" fillId="0" borderId="0"/>
    <xf numFmtId="164" fontId="1071" fillId="0" borderId="0" applyFont="0" applyFill="0" applyBorder="0" applyAlignment="0" applyProtection="0"/>
    <xf numFmtId="0" fontId="827" fillId="0" borderId="0"/>
    <xf numFmtId="165" fontId="1337" fillId="0" borderId="0"/>
    <xf numFmtId="0" fontId="826" fillId="0" borderId="0"/>
    <xf numFmtId="0" fontId="825" fillId="0" borderId="0"/>
    <xf numFmtId="0" fontId="824" fillId="0" borderId="0"/>
    <xf numFmtId="0" fontId="823" fillId="0" borderId="0"/>
    <xf numFmtId="165" fontId="1338" fillId="0" borderId="0"/>
    <xf numFmtId="164" fontId="1071" fillId="0" borderId="0" applyFont="0" applyFill="0" applyBorder="0" applyAlignment="0" applyProtection="0"/>
    <xf numFmtId="0" fontId="822" fillId="0" borderId="0"/>
    <xf numFmtId="0" fontId="821" fillId="0" borderId="0"/>
    <xf numFmtId="0" fontId="820" fillId="0" borderId="0"/>
    <xf numFmtId="0" fontId="819" fillId="0" borderId="0"/>
    <xf numFmtId="0" fontId="818" fillId="0" borderId="0"/>
    <xf numFmtId="0" fontId="817" fillId="0" borderId="0"/>
    <xf numFmtId="0" fontId="816" fillId="0" borderId="0"/>
    <xf numFmtId="0" fontId="815" fillId="0" borderId="0"/>
    <xf numFmtId="165" fontId="1339" fillId="0" borderId="0"/>
    <xf numFmtId="0" fontId="814" fillId="0" borderId="0"/>
    <xf numFmtId="164" fontId="1071" fillId="0" borderId="0" applyFont="0" applyFill="0" applyBorder="0" applyAlignment="0" applyProtection="0"/>
    <xf numFmtId="0" fontId="813" fillId="0" borderId="0"/>
    <xf numFmtId="0" fontId="812" fillId="0" borderId="0"/>
    <xf numFmtId="0" fontId="811" fillId="0" borderId="0"/>
    <xf numFmtId="164" fontId="1071" fillId="0" borderId="0" applyFont="0" applyFill="0" applyBorder="0" applyAlignment="0" applyProtection="0"/>
    <xf numFmtId="0" fontId="810" fillId="0" borderId="0"/>
    <xf numFmtId="0" fontId="809" fillId="0" borderId="0"/>
    <xf numFmtId="0" fontId="808" fillId="0" borderId="0"/>
    <xf numFmtId="0" fontId="807" fillId="0" borderId="0"/>
    <xf numFmtId="0" fontId="806" fillId="0" borderId="0"/>
    <xf numFmtId="0" fontId="805" fillId="0" borderId="0"/>
    <xf numFmtId="164" fontId="1071" fillId="0" borderId="0" applyFont="0" applyFill="0" applyBorder="0" applyAlignment="0" applyProtection="0"/>
    <xf numFmtId="0" fontId="804" fillId="0" borderId="0"/>
    <xf numFmtId="164" fontId="1071" fillId="0" borderId="0" applyFont="0" applyFill="0" applyBorder="0" applyAlignment="0" applyProtection="0"/>
    <xf numFmtId="0" fontId="803" fillId="0" borderId="0"/>
    <xf numFmtId="165" fontId="1340" fillId="0" borderId="0"/>
    <xf numFmtId="0" fontId="802" fillId="0" borderId="0"/>
    <xf numFmtId="0" fontId="801" fillId="0" borderId="0"/>
    <xf numFmtId="0" fontId="800" fillId="0" borderId="0"/>
    <xf numFmtId="0" fontId="799" fillId="0" borderId="0"/>
    <xf numFmtId="165" fontId="1341" fillId="0" borderId="0"/>
    <xf numFmtId="0" fontId="798" fillId="0" borderId="0"/>
    <xf numFmtId="0" fontId="797" fillId="0" borderId="0"/>
    <xf numFmtId="165" fontId="1342" fillId="0" borderId="0"/>
    <xf numFmtId="0" fontId="796" fillId="0" borderId="0"/>
    <xf numFmtId="0" fontId="795" fillId="0" borderId="0"/>
    <xf numFmtId="0" fontId="794" fillId="0" borderId="0"/>
    <xf numFmtId="0" fontId="793" fillId="0" borderId="0"/>
    <xf numFmtId="0" fontId="792" fillId="0" borderId="0"/>
    <xf numFmtId="165" fontId="1343" fillId="0" borderId="0"/>
    <xf numFmtId="0" fontId="791" fillId="0" borderId="0"/>
    <xf numFmtId="0" fontId="790" fillId="0" borderId="0"/>
    <xf numFmtId="165" fontId="1344" fillId="0" borderId="0"/>
    <xf numFmtId="0" fontId="789" fillId="0" borderId="0"/>
    <xf numFmtId="165" fontId="1345" fillId="0" borderId="0"/>
    <xf numFmtId="0" fontId="788" fillId="0" borderId="0"/>
    <xf numFmtId="0" fontId="787" fillId="0" borderId="0"/>
    <xf numFmtId="165" fontId="1346" fillId="0" borderId="0"/>
    <xf numFmtId="0" fontId="786" fillId="0" borderId="0"/>
    <xf numFmtId="0" fontId="785" fillId="0" borderId="0"/>
    <xf numFmtId="0" fontId="784" fillId="0" borderId="0"/>
    <xf numFmtId="0" fontId="783" fillId="0" borderId="0"/>
    <xf numFmtId="164" fontId="1071" fillId="0" borderId="0" applyFont="0" applyFill="0" applyBorder="0" applyAlignment="0" applyProtection="0"/>
    <xf numFmtId="0" fontId="782" fillId="0" borderId="0"/>
    <xf numFmtId="0" fontId="781" fillId="0" borderId="0"/>
    <xf numFmtId="164" fontId="1071" fillId="0" borderId="0" applyFont="0" applyFill="0" applyBorder="0" applyAlignment="0" applyProtection="0"/>
    <xf numFmtId="0" fontId="780" fillId="0" borderId="0"/>
    <xf numFmtId="165" fontId="1347" fillId="0" borderId="0"/>
    <xf numFmtId="0" fontId="779" fillId="0" borderId="0"/>
    <xf numFmtId="0" fontId="778" fillId="0" borderId="0"/>
    <xf numFmtId="165" fontId="1348" fillId="0" borderId="0"/>
    <xf numFmtId="0" fontId="777" fillId="0" borderId="0"/>
    <xf numFmtId="164" fontId="1071" fillId="0" borderId="0" applyFont="0" applyFill="0" applyBorder="0" applyAlignment="0" applyProtection="0"/>
    <xf numFmtId="0" fontId="776" fillId="0" borderId="0"/>
    <xf numFmtId="164" fontId="1071" fillId="0" borderId="0" applyFont="0" applyFill="0" applyBorder="0" applyAlignment="0" applyProtection="0"/>
    <xf numFmtId="0" fontId="775" fillId="0" borderId="0"/>
    <xf numFmtId="165" fontId="1349" fillId="0" borderId="0"/>
    <xf numFmtId="164" fontId="1071" fillId="0" borderId="0" applyFont="0" applyFill="0" applyBorder="0" applyAlignment="0" applyProtection="0"/>
    <xf numFmtId="0" fontId="774" fillId="0" borderId="0"/>
    <xf numFmtId="0" fontId="773" fillId="0" borderId="0"/>
    <xf numFmtId="164" fontId="1071" fillId="0" borderId="0" applyFont="0" applyFill="0" applyBorder="0" applyAlignment="0" applyProtection="0"/>
    <xf numFmtId="0" fontId="772" fillId="0" borderId="0"/>
    <xf numFmtId="164" fontId="1071" fillId="0" borderId="0" applyFont="0" applyFill="0" applyBorder="0" applyAlignment="0" applyProtection="0"/>
    <xf numFmtId="0" fontId="771" fillId="0" borderId="0"/>
    <xf numFmtId="164" fontId="1071" fillId="0" borderId="0" applyFont="0" applyFill="0" applyBorder="0" applyAlignment="0" applyProtection="0"/>
    <xf numFmtId="0" fontId="770" fillId="0" borderId="0"/>
    <xf numFmtId="0" fontId="769" fillId="0" borderId="0"/>
    <xf numFmtId="0" fontId="768" fillId="0" borderId="0"/>
    <xf numFmtId="0" fontId="767" fillId="0" borderId="0"/>
    <xf numFmtId="0" fontId="766" fillId="0" borderId="0"/>
    <xf numFmtId="0" fontId="765" fillId="0" borderId="0"/>
    <xf numFmtId="0" fontId="764" fillId="0" borderId="0"/>
    <xf numFmtId="0" fontId="763" fillId="0" borderId="0"/>
    <xf numFmtId="0" fontId="762" fillId="0" borderId="0"/>
    <xf numFmtId="0" fontId="761" fillId="0" borderId="0"/>
    <xf numFmtId="0" fontId="760" fillId="0" borderId="0"/>
    <xf numFmtId="0" fontId="759" fillId="0" borderId="0"/>
    <xf numFmtId="164" fontId="1071" fillId="0" borderId="0" applyFont="0" applyFill="0" applyBorder="0" applyAlignment="0" applyProtection="0"/>
    <xf numFmtId="0" fontId="758" fillId="0" borderId="0"/>
    <xf numFmtId="164" fontId="1071" fillId="0" borderId="0" applyFont="0" applyFill="0" applyBorder="0" applyAlignment="0" applyProtection="0"/>
    <xf numFmtId="0" fontId="757" fillId="0" borderId="0"/>
    <xf numFmtId="164" fontId="1071" fillId="0" borderId="0" applyFont="0" applyFill="0" applyBorder="0" applyAlignment="0" applyProtection="0"/>
    <xf numFmtId="0" fontId="756" fillId="0" borderId="0"/>
    <xf numFmtId="164" fontId="1071" fillId="0" borderId="0" applyFont="0" applyFill="0" applyBorder="0" applyAlignment="0" applyProtection="0"/>
    <xf numFmtId="0" fontId="755" fillId="0" borderId="0"/>
    <xf numFmtId="0" fontId="754" fillId="0" borderId="0"/>
    <xf numFmtId="0" fontId="753" fillId="0" borderId="0"/>
    <xf numFmtId="0" fontId="752" fillId="0" borderId="0"/>
    <xf numFmtId="0" fontId="751" fillId="0" borderId="0"/>
    <xf numFmtId="0" fontId="750" fillId="0" borderId="0"/>
    <xf numFmtId="0" fontId="749" fillId="0" borderId="0"/>
    <xf numFmtId="0" fontId="748" fillId="0" borderId="0"/>
    <xf numFmtId="165" fontId="1350" fillId="0" borderId="0"/>
    <xf numFmtId="0" fontId="747" fillId="0" borderId="0"/>
    <xf numFmtId="0" fontId="746" fillId="0" borderId="0"/>
    <xf numFmtId="164" fontId="1071" fillId="0" borderId="0" applyFont="0" applyFill="0" applyBorder="0" applyAlignment="0" applyProtection="0"/>
    <xf numFmtId="0" fontId="745" fillId="0" borderId="0"/>
    <xf numFmtId="165" fontId="1351" fillId="0" borderId="0"/>
    <xf numFmtId="0" fontId="744" fillId="0" borderId="0"/>
    <xf numFmtId="0" fontId="743" fillId="0" borderId="0"/>
    <xf numFmtId="0" fontId="742" fillId="0" borderId="0"/>
    <xf numFmtId="0" fontId="741" fillId="0" borderId="0"/>
    <xf numFmtId="165" fontId="1352" fillId="0" borderId="0"/>
    <xf numFmtId="0" fontId="740" fillId="0" borderId="0"/>
    <xf numFmtId="0" fontId="739" fillId="0" borderId="0"/>
    <xf numFmtId="0" fontId="738" fillId="0" borderId="0"/>
    <xf numFmtId="0" fontId="737" fillId="0" borderId="0"/>
    <xf numFmtId="0" fontId="736" fillId="0" borderId="0"/>
    <xf numFmtId="164" fontId="1071" fillId="0" borderId="0" applyFont="0" applyFill="0" applyBorder="0" applyAlignment="0" applyProtection="0"/>
    <xf numFmtId="0" fontId="735" fillId="0" borderId="0"/>
    <xf numFmtId="165" fontId="1353" fillId="0" borderId="0"/>
    <xf numFmtId="0" fontId="734" fillId="0" borderId="0"/>
    <xf numFmtId="0" fontId="733" fillId="0" borderId="0"/>
    <xf numFmtId="0" fontId="732" fillId="0" borderId="0"/>
    <xf numFmtId="165" fontId="1354" fillId="0" borderId="0"/>
    <xf numFmtId="164" fontId="1071" fillId="0" borderId="0" applyFont="0" applyFill="0" applyBorder="0" applyAlignment="0" applyProtection="0"/>
    <xf numFmtId="0" fontId="731" fillId="0" borderId="0"/>
    <xf numFmtId="0" fontId="730" fillId="0" borderId="0"/>
    <xf numFmtId="0" fontId="729" fillId="0" borderId="0"/>
    <xf numFmtId="0" fontId="728" fillId="0" borderId="0"/>
    <xf numFmtId="0" fontId="727" fillId="0" borderId="0"/>
    <xf numFmtId="164" fontId="1071" fillId="0" borderId="0" applyFont="0" applyFill="0" applyBorder="0" applyAlignment="0" applyProtection="0"/>
    <xf numFmtId="0" fontId="726" fillId="0" borderId="0"/>
    <xf numFmtId="164" fontId="1071" fillId="0" borderId="0" applyFont="0" applyFill="0" applyBorder="0" applyAlignment="0" applyProtection="0"/>
    <xf numFmtId="0" fontId="725" fillId="0" borderId="0"/>
    <xf numFmtId="165" fontId="1355" fillId="0" borderId="0"/>
    <xf numFmtId="164" fontId="1071" fillId="0" borderId="0" applyFont="0" applyFill="0" applyBorder="0" applyAlignment="0" applyProtection="0"/>
    <xf numFmtId="0" fontId="724" fillId="0" borderId="0"/>
    <xf numFmtId="165" fontId="1356" fillId="0" borderId="0"/>
    <xf numFmtId="164" fontId="1071" fillId="0" borderId="0" applyFont="0" applyFill="0" applyBorder="0" applyAlignment="0" applyProtection="0"/>
    <xf numFmtId="0" fontId="723" fillId="0" borderId="0"/>
    <xf numFmtId="0" fontId="722" fillId="0" borderId="0"/>
    <xf numFmtId="0" fontId="721" fillId="0" borderId="0"/>
    <xf numFmtId="0" fontId="720" fillId="0" borderId="0"/>
    <xf numFmtId="0" fontId="719" fillId="0" borderId="0"/>
    <xf numFmtId="0" fontId="718" fillId="0" borderId="0"/>
    <xf numFmtId="0" fontId="717" fillId="0" borderId="0"/>
    <xf numFmtId="0" fontId="716" fillId="0" borderId="0"/>
    <xf numFmtId="0" fontId="715" fillId="0" borderId="0"/>
    <xf numFmtId="0" fontId="714" fillId="0" borderId="0"/>
    <xf numFmtId="0" fontId="713" fillId="0" borderId="0"/>
    <xf numFmtId="0" fontId="712" fillId="0" borderId="0"/>
    <xf numFmtId="0" fontId="711" fillId="0" borderId="0"/>
    <xf numFmtId="0" fontId="710" fillId="0" borderId="0"/>
    <xf numFmtId="0" fontId="709" fillId="0" borderId="0"/>
    <xf numFmtId="165" fontId="1357" fillId="0" borderId="0"/>
    <xf numFmtId="0" fontId="708" fillId="0" borderId="0"/>
    <xf numFmtId="164" fontId="1071" fillId="0" borderId="0" applyFont="0" applyFill="0" applyBorder="0" applyAlignment="0" applyProtection="0"/>
    <xf numFmtId="0" fontId="707" fillId="0" borderId="0"/>
    <xf numFmtId="0" fontId="706" fillId="0" borderId="0"/>
    <xf numFmtId="0" fontId="705" fillId="0" borderId="0"/>
    <xf numFmtId="165" fontId="1358" fillId="0" borderId="0"/>
    <xf numFmtId="0" fontId="704" fillId="0" borderId="0"/>
    <xf numFmtId="0" fontId="703" fillId="0" borderId="0"/>
    <xf numFmtId="0" fontId="702" fillId="0" borderId="0"/>
    <xf numFmtId="165" fontId="1359" fillId="0" borderId="0"/>
    <xf numFmtId="0" fontId="701" fillId="0" borderId="0"/>
    <xf numFmtId="0" fontId="700" fillId="0" borderId="0"/>
    <xf numFmtId="0" fontId="699" fillId="0" borderId="0"/>
    <xf numFmtId="0" fontId="698" fillId="0" borderId="0"/>
    <xf numFmtId="0" fontId="697" fillId="0" borderId="0"/>
    <xf numFmtId="165" fontId="1360" fillId="0" borderId="0"/>
    <xf numFmtId="0" fontId="696" fillId="0" borderId="0"/>
    <xf numFmtId="0" fontId="695" fillId="0" borderId="0"/>
    <xf numFmtId="0" fontId="694" fillId="0" borderId="0"/>
    <xf numFmtId="0" fontId="693" fillId="0" borderId="0"/>
    <xf numFmtId="165" fontId="1361" fillId="0" borderId="0"/>
    <xf numFmtId="0" fontId="692" fillId="0" borderId="0"/>
    <xf numFmtId="0" fontId="691" fillId="0" borderId="0"/>
    <xf numFmtId="0" fontId="690" fillId="0" borderId="0"/>
    <xf numFmtId="165" fontId="1362" fillId="0" borderId="0"/>
    <xf numFmtId="0" fontId="689" fillId="0" borderId="0"/>
    <xf numFmtId="164" fontId="1071" fillId="0" borderId="0" applyFont="0" applyFill="0" applyBorder="0" applyAlignment="0" applyProtection="0"/>
    <xf numFmtId="0" fontId="688" fillId="0" borderId="0"/>
    <xf numFmtId="164" fontId="1071" fillId="0" borderId="0" applyFont="0" applyFill="0" applyBorder="0" applyAlignment="0" applyProtection="0"/>
    <xf numFmtId="0" fontId="687" fillId="0" borderId="0"/>
    <xf numFmtId="164" fontId="1071" fillId="0" borderId="0" applyFont="0" applyFill="0" applyBorder="0" applyAlignment="0" applyProtection="0"/>
    <xf numFmtId="0" fontId="686" fillId="0" borderId="0"/>
    <xf numFmtId="0" fontId="685" fillId="0" borderId="0"/>
    <xf numFmtId="165" fontId="1363" fillId="0" borderId="0"/>
    <xf numFmtId="0" fontId="684" fillId="0" borderId="0"/>
    <xf numFmtId="0" fontId="683" fillId="0" borderId="0"/>
    <xf numFmtId="164" fontId="1071" fillId="0" borderId="0" applyFont="0" applyFill="0" applyBorder="0" applyAlignment="0" applyProtection="0"/>
    <xf numFmtId="0" fontId="682" fillId="0" borderId="0"/>
    <xf numFmtId="165" fontId="1364" fillId="0" borderId="0"/>
    <xf numFmtId="0" fontId="681" fillId="0" borderId="0"/>
    <xf numFmtId="0" fontId="680" fillId="0" borderId="0"/>
    <xf numFmtId="0" fontId="679" fillId="0" borderId="0"/>
    <xf numFmtId="0" fontId="678" fillId="0" borderId="0"/>
    <xf numFmtId="164" fontId="1071" fillId="0" borderId="0" applyFont="0" applyFill="0" applyBorder="0" applyAlignment="0" applyProtection="0"/>
    <xf numFmtId="0" fontId="677" fillId="0" borderId="0"/>
    <xf numFmtId="164" fontId="1071" fillId="0" borderId="0" applyFont="0" applyFill="0" applyBorder="0" applyAlignment="0" applyProtection="0"/>
    <xf numFmtId="0" fontId="676" fillId="0" borderId="0"/>
    <xf numFmtId="164" fontId="1071" fillId="0" borderId="0" applyFont="0" applyFill="0" applyBorder="0" applyAlignment="0" applyProtection="0"/>
    <xf numFmtId="0" fontId="675" fillId="0" borderId="0"/>
    <xf numFmtId="164" fontId="1071" fillId="0" borderId="0" applyFont="0" applyFill="0" applyBorder="0" applyAlignment="0" applyProtection="0"/>
    <xf numFmtId="0" fontId="674" fillId="0" borderId="0"/>
    <xf numFmtId="165" fontId="1365" fillId="0" borderId="0"/>
    <xf numFmtId="164" fontId="1071" fillId="0" borderId="0" applyFont="0" applyFill="0" applyBorder="0" applyAlignment="0" applyProtection="0"/>
    <xf numFmtId="0" fontId="673" fillId="0" borderId="0"/>
    <xf numFmtId="164" fontId="1071" fillId="0" borderId="0" applyFont="0" applyFill="0" applyBorder="0" applyAlignment="0" applyProtection="0"/>
    <xf numFmtId="0" fontId="672" fillId="0" borderId="0"/>
    <xf numFmtId="165" fontId="1366" fillId="0" borderId="0"/>
    <xf numFmtId="0" fontId="671" fillId="0" borderId="0"/>
    <xf numFmtId="0" fontId="670" fillId="0" borderId="0"/>
    <xf numFmtId="0" fontId="669" fillId="0" borderId="0"/>
    <xf numFmtId="0" fontId="668" fillId="0" borderId="0"/>
    <xf numFmtId="0" fontId="667" fillId="0" borderId="0"/>
    <xf numFmtId="0" fontId="666" fillId="0" borderId="0"/>
    <xf numFmtId="0" fontId="665" fillId="0" borderId="0"/>
    <xf numFmtId="164" fontId="1071" fillId="0" borderId="0" applyFont="0" applyFill="0" applyBorder="0" applyAlignment="0" applyProtection="0"/>
    <xf numFmtId="0" fontId="664" fillId="0" borderId="0"/>
    <xf numFmtId="164" fontId="1071" fillId="0" borderId="0" applyFont="0" applyFill="0" applyBorder="0" applyAlignment="0" applyProtection="0"/>
    <xf numFmtId="0" fontId="663" fillId="0" borderId="0"/>
    <xf numFmtId="164" fontId="1071" fillId="0" borderId="0" applyFont="0" applyFill="0" applyBorder="0" applyAlignment="0" applyProtection="0"/>
    <xf numFmtId="0" fontId="662" fillId="0" borderId="0"/>
    <xf numFmtId="164" fontId="1071" fillId="0" borderId="0" applyFont="0" applyFill="0" applyBorder="0" applyAlignment="0" applyProtection="0"/>
    <xf numFmtId="0" fontId="661" fillId="0" borderId="0"/>
    <xf numFmtId="164" fontId="1071" fillId="0" borderId="0" applyFont="0" applyFill="0" applyBorder="0" applyAlignment="0" applyProtection="0"/>
    <xf numFmtId="0" fontId="660" fillId="0" borderId="0"/>
    <xf numFmtId="164" fontId="1071" fillId="0" borderId="0" applyFont="0" applyFill="0" applyBorder="0" applyAlignment="0" applyProtection="0"/>
    <xf numFmtId="0" fontId="659" fillId="0" borderId="0"/>
    <xf numFmtId="165" fontId="1367" fillId="0" borderId="0"/>
    <xf numFmtId="164" fontId="1071" fillId="0" borderId="0" applyFont="0" applyFill="0" applyBorder="0" applyAlignment="0" applyProtection="0"/>
    <xf numFmtId="0" fontId="658" fillId="0" borderId="0"/>
    <xf numFmtId="164" fontId="1071" fillId="0" borderId="0" applyFont="0" applyFill="0" applyBorder="0" applyAlignment="0" applyProtection="0"/>
    <xf numFmtId="0" fontId="657" fillId="0" borderId="0"/>
    <xf numFmtId="165" fontId="1368" fillId="0" borderId="0"/>
    <xf numFmtId="164" fontId="1071" fillId="0" borderId="0" applyFont="0" applyFill="0" applyBorder="0" applyAlignment="0" applyProtection="0"/>
    <xf numFmtId="0" fontId="656" fillId="0" borderId="0"/>
    <xf numFmtId="0" fontId="655" fillId="0" borderId="0"/>
    <xf numFmtId="0" fontId="654" fillId="0" borderId="0"/>
    <xf numFmtId="0" fontId="653" fillId="0" borderId="0"/>
    <xf numFmtId="0" fontId="652" fillId="0" borderId="0"/>
    <xf numFmtId="0" fontId="651" fillId="0" borderId="0"/>
    <xf numFmtId="164" fontId="1071" fillId="0" borderId="0" applyFont="0" applyFill="0" applyBorder="0" applyAlignment="0" applyProtection="0"/>
    <xf numFmtId="0" fontId="650" fillId="0" borderId="0"/>
    <xf numFmtId="164" fontId="1071" fillId="0" borderId="0" applyFont="0" applyFill="0" applyBorder="0" applyAlignment="0" applyProtection="0"/>
    <xf numFmtId="0" fontId="649" fillId="0" borderId="0"/>
    <xf numFmtId="164" fontId="1071" fillId="0" borderId="0" applyFont="0" applyFill="0" applyBorder="0" applyAlignment="0" applyProtection="0"/>
    <xf numFmtId="0" fontId="648" fillId="0" borderId="0"/>
    <xf numFmtId="164" fontId="1071" fillId="0" borderId="0" applyFont="0" applyFill="0" applyBorder="0" applyAlignment="0" applyProtection="0"/>
    <xf numFmtId="0" fontId="647" fillId="0" borderId="0"/>
    <xf numFmtId="164" fontId="1071" fillId="0" borderId="0" applyFont="0" applyFill="0" applyBorder="0" applyAlignment="0" applyProtection="0"/>
    <xf numFmtId="0" fontId="646" fillId="0" borderId="0"/>
    <xf numFmtId="165" fontId="1369" fillId="0" borderId="0"/>
    <xf numFmtId="0" fontId="645" fillId="0" borderId="0"/>
    <xf numFmtId="0" fontId="644" fillId="0" borderId="0"/>
    <xf numFmtId="164" fontId="1071" fillId="0" borderId="0" applyFont="0" applyFill="0" applyBorder="0" applyAlignment="0" applyProtection="0"/>
    <xf numFmtId="0" fontId="643" fillId="0" borderId="0"/>
    <xf numFmtId="164" fontId="1071" fillId="0" borderId="0" applyFont="0" applyFill="0" applyBorder="0" applyAlignment="0" applyProtection="0"/>
    <xf numFmtId="0" fontId="642" fillId="0" borderId="0"/>
    <xf numFmtId="164" fontId="1071" fillId="0" borderId="0" applyFont="0" applyFill="0" applyBorder="0" applyAlignment="0" applyProtection="0"/>
    <xf numFmtId="0" fontId="641" fillId="0" borderId="0"/>
    <xf numFmtId="164" fontId="1071" fillId="0" borderId="0" applyFont="0" applyFill="0" applyBorder="0" applyAlignment="0" applyProtection="0"/>
    <xf numFmtId="0" fontId="640" fillId="0" borderId="0"/>
    <xf numFmtId="164" fontId="1071" fillId="0" borderId="0" applyFont="0" applyFill="0" applyBorder="0" applyAlignment="0" applyProtection="0"/>
    <xf numFmtId="0" fontId="639" fillId="0" borderId="0"/>
    <xf numFmtId="164" fontId="1071" fillId="0" borderId="0" applyFont="0" applyFill="0" applyBorder="0" applyAlignment="0" applyProtection="0"/>
    <xf numFmtId="0" fontId="638" fillId="0" borderId="0"/>
    <xf numFmtId="164" fontId="1071" fillId="0" borderId="0" applyFont="0" applyFill="0" applyBorder="0" applyAlignment="0" applyProtection="0"/>
    <xf numFmtId="0" fontId="637" fillId="0" borderId="0"/>
    <xf numFmtId="164" fontId="1071" fillId="0" borderId="0" applyFont="0" applyFill="0" applyBorder="0" applyAlignment="0" applyProtection="0"/>
    <xf numFmtId="0" fontId="636" fillId="0" borderId="0"/>
    <xf numFmtId="164" fontId="1071" fillId="0" borderId="0" applyFont="0" applyFill="0" applyBorder="0" applyAlignment="0" applyProtection="0"/>
    <xf numFmtId="0" fontId="635" fillId="0" borderId="0"/>
    <xf numFmtId="164" fontId="1071" fillId="0" borderId="0" applyFont="0" applyFill="0" applyBorder="0" applyAlignment="0" applyProtection="0"/>
    <xf numFmtId="0" fontId="634" fillId="0" borderId="0"/>
    <xf numFmtId="164" fontId="1071" fillId="0" borderId="0" applyFont="0" applyFill="0" applyBorder="0" applyAlignment="0" applyProtection="0"/>
    <xf numFmtId="0" fontId="633" fillId="0" borderId="0"/>
    <xf numFmtId="164" fontId="1071" fillId="0" borderId="0" applyFont="0" applyFill="0" applyBorder="0" applyAlignment="0" applyProtection="0"/>
    <xf numFmtId="0" fontId="632" fillId="0" borderId="0"/>
    <xf numFmtId="165" fontId="1370" fillId="0" borderId="0"/>
    <xf numFmtId="0" fontId="631" fillId="0" borderId="0"/>
    <xf numFmtId="0" fontId="630" fillId="0" borderId="0"/>
    <xf numFmtId="0" fontId="629" fillId="0" borderId="0"/>
    <xf numFmtId="164" fontId="1071" fillId="0" borderId="0" applyFont="0" applyFill="0" applyBorder="0" applyAlignment="0" applyProtection="0"/>
    <xf numFmtId="0" fontId="628" fillId="0" borderId="0"/>
    <xf numFmtId="164" fontId="1071" fillId="0" borderId="0" applyFont="0" applyFill="0" applyBorder="0" applyAlignment="0" applyProtection="0"/>
    <xf numFmtId="0" fontId="627" fillId="0" borderId="0"/>
    <xf numFmtId="164" fontId="1071" fillId="0" borderId="0" applyFont="0" applyFill="0" applyBorder="0" applyAlignment="0" applyProtection="0"/>
    <xf numFmtId="0" fontId="626" fillId="0" borderId="0"/>
    <xf numFmtId="164" fontId="1071" fillId="0" borderId="0" applyFont="0" applyFill="0" applyBorder="0" applyAlignment="0" applyProtection="0"/>
    <xf numFmtId="0" fontId="625" fillId="0" borderId="0"/>
    <xf numFmtId="165" fontId="1371" fillId="0" borderId="0"/>
    <xf numFmtId="0" fontId="624" fillId="0" borderId="0"/>
    <xf numFmtId="0" fontId="623" fillId="0" borderId="0"/>
    <xf numFmtId="0" fontId="622" fillId="0" borderId="0"/>
    <xf numFmtId="0" fontId="621" fillId="0" borderId="0"/>
    <xf numFmtId="0" fontId="620" fillId="0" borderId="0"/>
    <xf numFmtId="0" fontId="619" fillId="0" borderId="0"/>
    <xf numFmtId="0" fontId="618" fillId="0" borderId="0"/>
    <xf numFmtId="0" fontId="617" fillId="0" borderId="0"/>
    <xf numFmtId="164" fontId="1071" fillId="0" borderId="0" applyFont="0" applyFill="0" applyBorder="0" applyAlignment="0" applyProtection="0"/>
    <xf numFmtId="0" fontId="616" fillId="0" borderId="0"/>
    <xf numFmtId="164" fontId="1071" fillId="0" borderId="0" applyFont="0" applyFill="0" applyBorder="0" applyAlignment="0" applyProtection="0"/>
    <xf numFmtId="0" fontId="615" fillId="0" borderId="0"/>
    <xf numFmtId="165" fontId="1372" fillId="0" borderId="0"/>
    <xf numFmtId="164" fontId="1071" fillId="0" borderId="0" applyFont="0" applyFill="0" applyBorder="0" applyAlignment="0" applyProtection="0"/>
    <xf numFmtId="0" fontId="614" fillId="0" borderId="0"/>
    <xf numFmtId="164" fontId="1071" fillId="0" borderId="0" applyFont="0" applyFill="0" applyBorder="0" applyAlignment="0" applyProtection="0"/>
    <xf numFmtId="0" fontId="613" fillId="0" borderId="0"/>
    <xf numFmtId="164" fontId="1071" fillId="0" borderId="0" applyFont="0" applyFill="0" applyBorder="0" applyAlignment="0" applyProtection="0"/>
    <xf numFmtId="0" fontId="612" fillId="0" borderId="0"/>
    <xf numFmtId="165" fontId="1373" fillId="0" borderId="0"/>
    <xf numFmtId="0" fontId="611" fillId="0" borderId="0"/>
    <xf numFmtId="0" fontId="610" fillId="0" borderId="0"/>
    <xf numFmtId="0" fontId="609" fillId="0" borderId="0"/>
    <xf numFmtId="0" fontId="608" fillId="0" borderId="0"/>
    <xf numFmtId="165" fontId="1374" fillId="0" borderId="0"/>
    <xf numFmtId="0" fontId="607" fillId="0" borderId="0"/>
    <xf numFmtId="0" fontId="606" fillId="0" borderId="0"/>
    <xf numFmtId="164" fontId="1071" fillId="0" borderId="0" applyFont="0" applyFill="0" applyBorder="0" applyAlignment="0" applyProtection="0"/>
    <xf numFmtId="0" fontId="605" fillId="0" borderId="0"/>
    <xf numFmtId="0" fontId="604" fillId="0" borderId="0"/>
    <xf numFmtId="0" fontId="603" fillId="0" borderId="0"/>
    <xf numFmtId="164" fontId="1071" fillId="0" borderId="0" applyFont="0" applyFill="0" applyBorder="0" applyAlignment="0" applyProtection="0"/>
    <xf numFmtId="0" fontId="602" fillId="0" borderId="0"/>
    <xf numFmtId="165" fontId="1375" fillId="0" borderId="0"/>
    <xf numFmtId="0" fontId="601" fillId="0" borderId="0"/>
    <xf numFmtId="0" fontId="600" fillId="0" borderId="0"/>
    <xf numFmtId="164" fontId="1071" fillId="0" borderId="0" applyFont="0" applyFill="0" applyBorder="0" applyAlignment="0" applyProtection="0"/>
    <xf numFmtId="0" fontId="599" fillId="0" borderId="0"/>
    <xf numFmtId="165" fontId="1376" fillId="0" borderId="0"/>
    <xf numFmtId="0" fontId="598" fillId="0" borderId="0"/>
    <xf numFmtId="0" fontId="597" fillId="0" borderId="0"/>
    <xf numFmtId="164" fontId="1071" fillId="0" borderId="0" applyFont="0" applyFill="0" applyBorder="0" applyAlignment="0" applyProtection="0"/>
    <xf numFmtId="0" fontId="596" fillId="0" borderId="0"/>
    <xf numFmtId="165" fontId="1377" fillId="0" borderId="0"/>
    <xf numFmtId="164" fontId="1071" fillId="0" borderId="0" applyFont="0" applyFill="0" applyBorder="0" applyAlignment="0" applyProtection="0"/>
    <xf numFmtId="0" fontId="595" fillId="0" borderId="0"/>
    <xf numFmtId="164" fontId="1071" fillId="0" borderId="0" applyFont="0" applyFill="0" applyBorder="0" applyAlignment="0" applyProtection="0"/>
    <xf numFmtId="0" fontId="594" fillId="0" borderId="0"/>
    <xf numFmtId="164" fontId="1071" fillId="0" borderId="0" applyFont="0" applyFill="0" applyBorder="0" applyAlignment="0" applyProtection="0"/>
    <xf numFmtId="0" fontId="593" fillId="0" borderId="0"/>
    <xf numFmtId="165" fontId="1378" fillId="0" borderId="0"/>
    <xf numFmtId="0" fontId="592" fillId="0" borderId="0"/>
    <xf numFmtId="0" fontId="591" fillId="0" borderId="0"/>
    <xf numFmtId="0" fontId="590" fillId="0" borderId="0"/>
    <xf numFmtId="0" fontId="589" fillId="0" borderId="0"/>
    <xf numFmtId="164" fontId="1071" fillId="0" borderId="0" applyFont="0" applyFill="0" applyBorder="0" applyAlignment="0" applyProtection="0"/>
    <xf numFmtId="0" fontId="588" fillId="0" borderId="0"/>
    <xf numFmtId="165" fontId="1379" fillId="0" borderId="0"/>
    <xf numFmtId="0" fontId="587" fillId="0" borderId="0"/>
    <xf numFmtId="0" fontId="586" fillId="0" borderId="0"/>
    <xf numFmtId="0" fontId="585" fillId="0" borderId="0"/>
    <xf numFmtId="164" fontId="1071" fillId="0" borderId="0" applyFont="0" applyFill="0" applyBorder="0" applyAlignment="0" applyProtection="0"/>
    <xf numFmtId="0" fontId="584" fillId="0" borderId="0"/>
    <xf numFmtId="165" fontId="1380" fillId="0" borderId="0"/>
    <xf numFmtId="164" fontId="1071" fillId="0" borderId="0" applyFont="0" applyFill="0" applyBorder="0" applyAlignment="0" applyProtection="0"/>
    <xf numFmtId="0" fontId="583" fillId="0" borderId="0"/>
    <xf numFmtId="164" fontId="1071" fillId="0" borderId="0" applyFont="0" applyFill="0" applyBorder="0" applyAlignment="0" applyProtection="0"/>
    <xf numFmtId="0" fontId="582" fillId="0" borderId="0"/>
    <xf numFmtId="164" fontId="1071" fillId="0" borderId="0" applyFont="0" applyFill="0" applyBorder="0" applyAlignment="0" applyProtection="0"/>
    <xf numFmtId="0" fontId="581" fillId="0" borderId="0"/>
    <xf numFmtId="164" fontId="1071" fillId="0" borderId="0" applyFont="0" applyFill="0" applyBorder="0" applyAlignment="0" applyProtection="0"/>
    <xf numFmtId="0" fontId="580" fillId="0" borderId="0"/>
    <xf numFmtId="165" fontId="1381" fillId="0" borderId="0"/>
    <xf numFmtId="0" fontId="579" fillId="0" borderId="0"/>
    <xf numFmtId="164" fontId="1071" fillId="0" borderId="0" applyFont="0" applyFill="0" applyBorder="0" applyAlignment="0" applyProtection="0"/>
    <xf numFmtId="0" fontId="578" fillId="0" borderId="0"/>
    <xf numFmtId="164" fontId="1071" fillId="0" borderId="0" applyFont="0" applyFill="0" applyBorder="0" applyAlignment="0" applyProtection="0"/>
    <xf numFmtId="0" fontId="577" fillId="0" borderId="0"/>
    <xf numFmtId="164" fontId="1071" fillId="0" borderId="0" applyFont="0" applyFill="0" applyBorder="0" applyAlignment="0" applyProtection="0"/>
    <xf numFmtId="0" fontId="576" fillId="0" borderId="0"/>
    <xf numFmtId="164" fontId="1071" fillId="0" borderId="0" applyFont="0" applyFill="0" applyBorder="0" applyAlignment="0" applyProtection="0"/>
    <xf numFmtId="0" fontId="575" fillId="0" borderId="0"/>
    <xf numFmtId="164" fontId="1071" fillId="0" borderId="0" applyFont="0" applyFill="0" applyBorder="0" applyAlignment="0" applyProtection="0"/>
    <xf numFmtId="0" fontId="574" fillId="0" borderId="0"/>
    <xf numFmtId="164" fontId="1071" fillId="0" borderId="0" applyFont="0" applyFill="0" applyBorder="0" applyAlignment="0" applyProtection="0"/>
    <xf numFmtId="0" fontId="573" fillId="0" borderId="0"/>
    <xf numFmtId="164" fontId="1071" fillId="0" borderId="0" applyFont="0" applyFill="0" applyBorder="0" applyAlignment="0" applyProtection="0"/>
    <xf numFmtId="0" fontId="572" fillId="0" borderId="0"/>
    <xf numFmtId="164" fontId="1071" fillId="0" borderId="0" applyFont="0" applyFill="0" applyBorder="0" applyAlignment="0" applyProtection="0"/>
    <xf numFmtId="0" fontId="571" fillId="0" borderId="0"/>
    <xf numFmtId="164" fontId="1071" fillId="0" borderId="0" applyFont="0" applyFill="0" applyBorder="0" applyAlignment="0" applyProtection="0"/>
    <xf numFmtId="0" fontId="570" fillId="0" borderId="0"/>
    <xf numFmtId="0" fontId="569" fillId="0" borderId="0"/>
    <xf numFmtId="165" fontId="1382" fillId="0" borderId="0"/>
    <xf numFmtId="0" fontId="568" fillId="0" borderId="0"/>
    <xf numFmtId="0" fontId="567" fillId="0" borderId="0"/>
    <xf numFmtId="0" fontId="566" fillId="0" borderId="0"/>
    <xf numFmtId="0" fontId="565" fillId="0" borderId="0"/>
    <xf numFmtId="164" fontId="1071" fillId="0" borderId="0" applyFont="0" applyFill="0" applyBorder="0" applyAlignment="0" applyProtection="0"/>
    <xf numFmtId="0" fontId="564" fillId="0" borderId="0"/>
    <xf numFmtId="164" fontId="1071" fillId="0" borderId="0" applyFont="0" applyFill="0" applyBorder="0" applyAlignment="0" applyProtection="0"/>
    <xf numFmtId="0" fontId="563" fillId="0" borderId="0"/>
    <xf numFmtId="164" fontId="1071" fillId="0" borderId="0" applyFont="0" applyFill="0" applyBorder="0" applyAlignment="0" applyProtection="0"/>
    <xf numFmtId="0" fontId="562" fillId="0" borderId="0"/>
    <xf numFmtId="165" fontId="1383" fillId="0" borderId="0"/>
    <xf numFmtId="0" fontId="561" fillId="0" borderId="0"/>
    <xf numFmtId="0" fontId="560" fillId="0" borderId="0"/>
    <xf numFmtId="164" fontId="1071" fillId="0" borderId="0" applyFont="0" applyFill="0" applyBorder="0" applyAlignment="0" applyProtection="0"/>
    <xf numFmtId="0" fontId="559" fillId="0" borderId="0"/>
    <xf numFmtId="164" fontId="1071" fillId="0" borderId="0" applyFont="0" applyFill="0" applyBorder="0" applyAlignment="0" applyProtection="0"/>
    <xf numFmtId="0" fontId="558" fillId="0" borderId="0"/>
    <xf numFmtId="165" fontId="1384" fillId="0" borderId="0"/>
    <xf numFmtId="164" fontId="1071" fillId="0" borderId="0" applyFont="0" applyFill="0" applyBorder="0" applyAlignment="0" applyProtection="0"/>
    <xf numFmtId="0" fontId="557" fillId="0" borderId="0"/>
    <xf numFmtId="0" fontId="556" fillId="0" borderId="0"/>
    <xf numFmtId="0" fontId="555" fillId="0" borderId="0"/>
    <xf numFmtId="0" fontId="554" fillId="0" borderId="0"/>
    <xf numFmtId="0" fontId="553" fillId="0" borderId="0"/>
    <xf numFmtId="164" fontId="1071" fillId="0" borderId="0" applyFont="0" applyFill="0" applyBorder="0" applyAlignment="0" applyProtection="0"/>
    <xf numFmtId="0" fontId="552" fillId="0" borderId="0"/>
    <xf numFmtId="0" fontId="551" fillId="0" borderId="0"/>
    <xf numFmtId="164" fontId="1071" fillId="0" borderId="0" applyFont="0" applyFill="0" applyBorder="0" applyAlignment="0" applyProtection="0"/>
    <xf numFmtId="0" fontId="550" fillId="0" borderId="0"/>
    <xf numFmtId="164" fontId="1071" fillId="0" borderId="0" applyFont="0" applyFill="0" applyBorder="0" applyAlignment="0" applyProtection="0"/>
    <xf numFmtId="0" fontId="549" fillId="0" borderId="0"/>
    <xf numFmtId="165" fontId="1385" fillId="0" borderId="0"/>
    <xf numFmtId="0" fontId="548" fillId="0" borderId="0"/>
    <xf numFmtId="0" fontId="547" fillId="0" borderId="0"/>
    <xf numFmtId="164" fontId="1071" fillId="0" borderId="0" applyFont="0" applyFill="0" applyBorder="0" applyAlignment="0" applyProtection="0"/>
    <xf numFmtId="0" fontId="546" fillId="0" borderId="0"/>
    <xf numFmtId="165" fontId="1386" fillId="0" borderId="0"/>
    <xf numFmtId="0" fontId="545" fillId="0" borderId="0"/>
    <xf numFmtId="0" fontId="544" fillId="0" borderId="0"/>
    <xf numFmtId="0" fontId="543" fillId="0" borderId="0"/>
    <xf numFmtId="0" fontId="542" fillId="0" borderId="0"/>
    <xf numFmtId="165" fontId="1387" fillId="0" borderId="0"/>
    <xf numFmtId="0" fontId="541" fillId="0" borderId="0"/>
    <xf numFmtId="0" fontId="540" fillId="0" borderId="0"/>
    <xf numFmtId="164" fontId="1071" fillId="0" borderId="0" applyFont="0" applyFill="0" applyBorder="0" applyAlignment="0" applyProtection="0"/>
    <xf numFmtId="0" fontId="539" fillId="0" borderId="0"/>
    <xf numFmtId="165" fontId="1388" fillId="0" borderId="0"/>
    <xf numFmtId="0" fontId="538" fillId="0" borderId="0"/>
    <xf numFmtId="0" fontId="537" fillId="0" borderId="0"/>
    <xf numFmtId="0" fontId="536" fillId="0" borderId="0"/>
    <xf numFmtId="0" fontId="535" fillId="0" borderId="0"/>
    <xf numFmtId="0" fontId="534" fillId="0" borderId="0"/>
    <xf numFmtId="164" fontId="1071" fillId="0" borderId="0" applyFont="0" applyFill="0" applyBorder="0" applyAlignment="0" applyProtection="0"/>
    <xf numFmtId="0" fontId="533" fillId="0" borderId="0"/>
    <xf numFmtId="164" fontId="1071" fillId="0" borderId="0" applyFont="0" applyFill="0" applyBorder="0" applyAlignment="0" applyProtection="0"/>
    <xf numFmtId="0" fontId="532" fillId="0" borderId="0"/>
    <xf numFmtId="164" fontId="1071" fillId="0" borderId="0" applyFont="0" applyFill="0" applyBorder="0" applyAlignment="0" applyProtection="0"/>
    <xf numFmtId="0" fontId="531" fillId="0" borderId="0"/>
    <xf numFmtId="165" fontId="1389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164" fontId="1071" fillId="0" borderId="0" applyFont="0" applyFill="0" applyBorder="0" applyAlignment="0" applyProtection="0"/>
    <xf numFmtId="0" fontId="526" fillId="0" borderId="0"/>
    <xf numFmtId="164" fontId="1071" fillId="0" borderId="0" applyFont="0" applyFill="0" applyBorder="0" applyAlignment="0" applyProtection="0"/>
    <xf numFmtId="0" fontId="525" fillId="0" borderId="0"/>
    <xf numFmtId="164" fontId="1071" fillId="0" borderId="0" applyFont="0" applyFill="0" applyBorder="0" applyAlignment="0" applyProtection="0"/>
    <xf numFmtId="0" fontId="524" fillId="0" borderId="0"/>
    <xf numFmtId="164" fontId="1071" fillId="0" borderId="0" applyFont="0" applyFill="0" applyBorder="0" applyAlignment="0" applyProtection="0"/>
    <xf numFmtId="0" fontId="523" fillId="0" borderId="0"/>
    <xf numFmtId="164" fontId="1071" fillId="0" borderId="0" applyFont="0" applyFill="0" applyBorder="0" applyAlignment="0" applyProtection="0"/>
    <xf numFmtId="0" fontId="522" fillId="0" borderId="0"/>
    <xf numFmtId="165" fontId="1390" fillId="0" borderId="0"/>
    <xf numFmtId="164" fontId="1071" fillId="0" borderId="0" applyFont="0" applyFill="0" applyBorder="0" applyAlignment="0" applyProtection="0"/>
    <xf numFmtId="0" fontId="521" fillId="0" borderId="0"/>
    <xf numFmtId="164" fontId="1071" fillId="0" borderId="0" applyFont="0" applyFill="0" applyBorder="0" applyAlignment="0" applyProtection="0"/>
    <xf numFmtId="0" fontId="520" fillId="0" borderId="0"/>
    <xf numFmtId="164" fontId="1071" fillId="0" borderId="0" applyFont="0" applyFill="0" applyBorder="0" applyAlignment="0" applyProtection="0"/>
    <xf numFmtId="0" fontId="519" fillId="0" borderId="0"/>
    <xf numFmtId="164" fontId="1071" fillId="0" borderId="0" applyFont="0" applyFill="0" applyBorder="0" applyAlignment="0" applyProtection="0"/>
    <xf numFmtId="0" fontId="518" fillId="0" borderId="0"/>
    <xf numFmtId="164" fontId="1071" fillId="0" borderId="0" applyFont="0" applyFill="0" applyBorder="0" applyAlignment="0" applyProtection="0"/>
    <xf numFmtId="0" fontId="517" fillId="0" borderId="0"/>
    <xf numFmtId="165" fontId="1391" fillId="0" borderId="0"/>
    <xf numFmtId="164" fontId="1071" fillId="0" borderId="0" applyFont="0" applyFill="0" applyBorder="0" applyAlignment="0" applyProtection="0"/>
    <xf numFmtId="0" fontId="516" fillId="0" borderId="0"/>
    <xf numFmtId="164" fontId="1071" fillId="0" borderId="0" applyFont="0" applyFill="0" applyBorder="0" applyAlignment="0" applyProtection="0"/>
    <xf numFmtId="0" fontId="515" fillId="0" borderId="0"/>
    <xf numFmtId="164" fontId="1071" fillId="0" borderId="0" applyFont="0" applyFill="0" applyBorder="0" applyAlignment="0" applyProtection="0"/>
    <xf numFmtId="0" fontId="514" fillId="0" borderId="0"/>
    <xf numFmtId="164" fontId="1071" fillId="0" borderId="0" applyFont="0" applyFill="0" applyBorder="0" applyAlignment="0" applyProtection="0"/>
    <xf numFmtId="0" fontId="513" fillId="0" borderId="0"/>
    <xf numFmtId="164" fontId="1071" fillId="0" borderId="0" applyFont="0" applyFill="0" applyBorder="0" applyAlignment="0" applyProtection="0"/>
    <xf numFmtId="0" fontId="512" fillId="0" borderId="0"/>
    <xf numFmtId="164" fontId="1071" fillId="0" borderId="0" applyFont="0" applyFill="0" applyBorder="0" applyAlignment="0" applyProtection="0"/>
    <xf numFmtId="0" fontId="511" fillId="0" borderId="0"/>
    <xf numFmtId="165" fontId="1392" fillId="0" borderId="0"/>
    <xf numFmtId="164" fontId="1071" fillId="0" borderId="0" applyFont="0" applyFill="0" applyBorder="0" applyAlignment="0" applyProtection="0"/>
    <xf numFmtId="0" fontId="510" fillId="0" borderId="0"/>
    <xf numFmtId="164" fontId="1071" fillId="0" borderId="0" applyFont="0" applyFill="0" applyBorder="0" applyAlignment="0" applyProtection="0"/>
    <xf numFmtId="0" fontId="509" fillId="0" borderId="0"/>
    <xf numFmtId="164" fontId="1071" fillId="0" borderId="0" applyFont="0" applyFill="0" applyBorder="0" applyAlignment="0" applyProtection="0"/>
    <xf numFmtId="0" fontId="508" fillId="0" borderId="0"/>
    <xf numFmtId="164" fontId="1071" fillId="0" borderId="0" applyFont="0" applyFill="0" applyBorder="0" applyAlignment="0" applyProtection="0"/>
    <xf numFmtId="0" fontId="507" fillId="0" borderId="0"/>
    <xf numFmtId="164" fontId="1071" fillId="0" borderId="0" applyFont="0" applyFill="0" applyBorder="0" applyAlignment="0" applyProtection="0"/>
    <xf numFmtId="0" fontId="506" fillId="0" borderId="0"/>
    <xf numFmtId="164" fontId="1071" fillId="0" borderId="0" applyFont="0" applyFill="0" applyBorder="0" applyAlignment="0" applyProtection="0"/>
    <xf numFmtId="0" fontId="505" fillId="0" borderId="0"/>
    <xf numFmtId="165" fontId="1393" fillId="0" borderId="0"/>
    <xf numFmtId="0" fontId="504" fillId="0" borderId="0"/>
    <xf numFmtId="0" fontId="503" fillId="0" borderId="0"/>
    <xf numFmtId="164" fontId="1071" fillId="0" borderId="0" applyFont="0" applyFill="0" applyBorder="0" applyAlignment="0" applyProtection="0"/>
    <xf numFmtId="0" fontId="502" fillId="0" borderId="0"/>
    <xf numFmtId="164" fontId="1071" fillId="0" borderId="0" applyFont="0" applyFill="0" applyBorder="0" applyAlignment="0" applyProtection="0"/>
    <xf numFmtId="0" fontId="501" fillId="0" borderId="0"/>
    <xf numFmtId="164" fontId="1071" fillId="0" borderId="0" applyFont="0" applyFill="0" applyBorder="0" applyAlignment="0" applyProtection="0"/>
    <xf numFmtId="0" fontId="500" fillId="0" borderId="0"/>
    <xf numFmtId="165" fontId="1394" fillId="0" borderId="0"/>
    <xf numFmtId="0" fontId="499" fillId="0" borderId="0"/>
    <xf numFmtId="164" fontId="1071" fillId="0" borderId="0" applyFont="0" applyFill="0" applyBorder="0" applyAlignment="0" applyProtection="0"/>
    <xf numFmtId="0" fontId="498" fillId="0" borderId="0"/>
    <xf numFmtId="164" fontId="1071" fillId="0" borderId="0" applyFont="0" applyFill="0" applyBorder="0" applyAlignment="0" applyProtection="0"/>
    <xf numFmtId="0" fontId="497" fillId="0" borderId="0"/>
    <xf numFmtId="164" fontId="1071" fillId="0" borderId="0" applyFont="0" applyFill="0" applyBorder="0" applyAlignment="0" applyProtection="0"/>
    <xf numFmtId="0" fontId="496" fillId="0" borderId="0"/>
    <xf numFmtId="164" fontId="1071" fillId="0" borderId="0" applyFont="0" applyFill="0" applyBorder="0" applyAlignment="0" applyProtection="0"/>
    <xf numFmtId="0" fontId="495" fillId="0" borderId="0"/>
    <xf numFmtId="0" fontId="494" fillId="0" borderId="0"/>
    <xf numFmtId="0" fontId="493" fillId="0" borderId="0"/>
    <xf numFmtId="0" fontId="492" fillId="0" borderId="0"/>
    <xf numFmtId="164" fontId="1071" fillId="0" borderId="0" applyFont="0" applyFill="0" applyBorder="0" applyAlignment="0" applyProtection="0"/>
    <xf numFmtId="0" fontId="491" fillId="0" borderId="0"/>
    <xf numFmtId="164" fontId="1071" fillId="0" borderId="0" applyFont="0" applyFill="0" applyBorder="0" applyAlignment="0" applyProtection="0"/>
    <xf numFmtId="0" fontId="490" fillId="0" borderId="0"/>
    <xf numFmtId="164" fontId="1071" fillId="0" borderId="0" applyFont="0" applyFill="0" applyBorder="0" applyAlignment="0" applyProtection="0"/>
    <xf numFmtId="0" fontId="489" fillId="0" borderId="0"/>
    <xf numFmtId="164" fontId="1071" fillId="0" borderId="0" applyFont="0" applyFill="0" applyBorder="0" applyAlignment="0" applyProtection="0"/>
    <xf numFmtId="0" fontId="488" fillId="0" borderId="0"/>
    <xf numFmtId="164" fontId="1071" fillId="0" borderId="0" applyFont="0" applyFill="0" applyBorder="0" applyAlignment="0" applyProtection="0"/>
    <xf numFmtId="0" fontId="487" fillId="0" borderId="0"/>
    <xf numFmtId="164" fontId="1071" fillId="0" borderId="0" applyFont="0" applyFill="0" applyBorder="0" applyAlignment="0" applyProtection="0"/>
    <xf numFmtId="0" fontId="486" fillId="0" borderId="0"/>
    <xf numFmtId="164" fontId="1071" fillId="0" borderId="0" applyFont="0" applyFill="0" applyBorder="0" applyAlignment="0" applyProtection="0"/>
    <xf numFmtId="0" fontId="485" fillId="0" borderId="0"/>
    <xf numFmtId="164" fontId="1071" fillId="0" borderId="0" applyFont="0" applyFill="0" applyBorder="0" applyAlignment="0" applyProtection="0"/>
    <xf numFmtId="0" fontId="484" fillId="0" borderId="0"/>
    <xf numFmtId="164" fontId="1071" fillId="0" borderId="0" applyFont="0" applyFill="0" applyBorder="0" applyAlignment="0" applyProtection="0"/>
    <xf numFmtId="0" fontId="483" fillId="0" borderId="0"/>
    <xf numFmtId="165" fontId="1395" fillId="0" borderId="0"/>
    <xf numFmtId="164" fontId="1071" fillId="0" borderId="0" applyFont="0" applyFill="0" applyBorder="0" applyAlignment="0" applyProtection="0"/>
    <xf numFmtId="0" fontId="482" fillId="0" borderId="0"/>
    <xf numFmtId="165" fontId="1396" fillId="0" borderId="0"/>
    <xf numFmtId="0" fontId="481" fillId="0" borderId="0"/>
    <xf numFmtId="164" fontId="1071" fillId="0" borderId="0" applyFont="0" applyFill="0" applyBorder="0" applyAlignment="0" applyProtection="0"/>
    <xf numFmtId="0" fontId="480" fillId="0" borderId="0"/>
    <xf numFmtId="0" fontId="479" fillId="0" borderId="0"/>
    <xf numFmtId="0" fontId="478" fillId="0" borderId="0"/>
    <xf numFmtId="0" fontId="477" fillId="0" borderId="0"/>
    <xf numFmtId="165" fontId="139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165" fontId="1398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165" fontId="1399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165" fontId="1400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165" fontId="1401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165" fontId="1402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165" fontId="1403" fillId="0" borderId="0"/>
    <xf numFmtId="0" fontId="422" fillId="0" borderId="0"/>
    <xf numFmtId="0" fontId="421" fillId="0" borderId="0"/>
    <xf numFmtId="165" fontId="1404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165" fontId="1405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165" fontId="1406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165" fontId="1407" fillId="0" borderId="0"/>
    <xf numFmtId="0" fontId="403" fillId="0" borderId="0"/>
    <xf numFmtId="0" fontId="402" fillId="0" borderId="0"/>
    <xf numFmtId="165" fontId="1408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165" fontId="1409" fillId="0" borderId="0"/>
    <xf numFmtId="0" fontId="396" fillId="0" borderId="0"/>
    <xf numFmtId="0" fontId="395" fillId="0" borderId="0"/>
    <xf numFmtId="0" fontId="394" fillId="0" borderId="0"/>
    <xf numFmtId="165" fontId="1410" fillId="0" borderId="0"/>
    <xf numFmtId="0" fontId="393" fillId="0" borderId="0"/>
    <xf numFmtId="0" fontId="392" fillId="0" borderId="0"/>
    <xf numFmtId="165" fontId="1411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165" fontId="1412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165" fontId="1413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165" fontId="1414" fillId="0" borderId="0"/>
    <xf numFmtId="0" fontId="367" fillId="0" borderId="0"/>
    <xf numFmtId="0" fontId="366" fillId="0" borderId="0"/>
    <xf numFmtId="165" fontId="1415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165" fontId="1416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165" fontId="1417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165" fontId="1418" fillId="0" borderId="0"/>
    <xf numFmtId="0" fontId="348" fillId="0" borderId="0"/>
    <xf numFmtId="0" fontId="347" fillId="0" borderId="0"/>
    <xf numFmtId="165" fontId="1419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165" fontId="1420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165" fontId="1421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165" fontId="1422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165" fontId="1423" fillId="0" borderId="0"/>
    <xf numFmtId="0" fontId="320" fillId="0" borderId="0"/>
    <xf numFmtId="165" fontId="1424" fillId="0" borderId="0"/>
    <xf numFmtId="0" fontId="319" fillId="0" borderId="0"/>
    <xf numFmtId="0" fontId="318" fillId="0" borderId="0"/>
    <xf numFmtId="0" fontId="317" fillId="0" borderId="0"/>
    <xf numFmtId="165" fontId="1425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165" fontId="1426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165" fontId="1427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165" fontId="1428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165" fontId="1429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165" fontId="1430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165" fontId="1431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165" fontId="143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165" fontId="143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165" fontId="1434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165" fontId="1435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165" fontId="1436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165" fontId="1437" fillId="0" borderId="0"/>
    <xf numFmtId="0" fontId="186" fillId="0" borderId="0"/>
    <xf numFmtId="165" fontId="1438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165" fontId="1439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165" fontId="1440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165" fontId="144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165" fontId="1442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165" fontId="1443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165" fontId="1444" fillId="0" borderId="0"/>
    <xf numFmtId="0" fontId="99" fillId="0" borderId="0"/>
    <xf numFmtId="0" fontId="98" fillId="0" borderId="0"/>
    <xf numFmtId="0" fontId="97" fillId="0" borderId="0"/>
    <xf numFmtId="165" fontId="1445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165" fontId="1446" fillId="0" borderId="0"/>
    <xf numFmtId="0" fontId="90" fillId="0" borderId="0"/>
    <xf numFmtId="0" fontId="89" fillId="0" borderId="0"/>
    <xf numFmtId="0" fontId="88" fillId="0" borderId="0"/>
    <xf numFmtId="165" fontId="1447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165" fontId="1448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165" fontId="1449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165" fontId="1450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165" fontId="1451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165" fontId="1452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165" fontId="1453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165" fontId="1454" fillId="0" borderId="0"/>
    <xf numFmtId="164" fontId="1071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165" fontId="1455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3">
    <xf numFmtId="165" fontId="0" fillId="0" borderId="0" xfId="0"/>
    <xf numFmtId="165" fontId="1068" fillId="0" borderId="0" xfId="0" applyFont="1"/>
    <xf numFmtId="165" fontId="1283" fillId="0" borderId="0" xfId="0" applyFont="1"/>
    <xf numFmtId="167" fontId="1070" fillId="0" borderId="0" xfId="0" applyNumberFormat="1" applyFont="1"/>
    <xf numFmtId="168" fontId="1070" fillId="0" borderId="0" xfId="160" applyNumberFormat="1" applyFont="1" applyFill="1" applyBorder="1"/>
    <xf numFmtId="169" fontId="0" fillId="0" borderId="0" xfId="0" applyNumberFormat="1"/>
    <xf numFmtId="169" fontId="1283" fillId="0" borderId="0" xfId="0" applyNumberFormat="1" applyFont="1"/>
    <xf numFmtId="165" fontId="1103" fillId="0" borderId="0" xfId="0" applyFont="1"/>
    <xf numFmtId="165" fontId="1070" fillId="0" borderId="0" xfId="0" applyFont="1"/>
    <xf numFmtId="165" fontId="1283" fillId="0" borderId="1" xfId="0" applyFont="1" applyBorder="1"/>
    <xf numFmtId="170" fontId="0" fillId="0" borderId="1" xfId="0" applyNumberFormat="1" applyBorder="1"/>
    <xf numFmtId="167" fontId="1283" fillId="0" borderId="0" xfId="0" applyNumberFormat="1" applyFont="1"/>
    <xf numFmtId="167" fontId="0" fillId="0" borderId="0" xfId="0" applyNumberFormat="1"/>
    <xf numFmtId="165" fontId="0" fillId="0" borderId="2" xfId="0" applyBorder="1"/>
    <xf numFmtId="170" fontId="0" fillId="0" borderId="2" xfId="0" applyNumberFormat="1" applyBorder="1"/>
    <xf numFmtId="165" fontId="1283" fillId="0" borderId="2" xfId="0" applyFont="1" applyBorder="1"/>
    <xf numFmtId="170" fontId="1283" fillId="0" borderId="2" xfId="0" applyNumberFormat="1" applyFont="1" applyBorder="1"/>
    <xf numFmtId="171" fontId="1283" fillId="0" borderId="3" xfId="0" applyNumberFormat="1" applyFont="1" applyBorder="1"/>
    <xf numFmtId="171" fontId="0" fillId="0" borderId="3" xfId="0" applyNumberFormat="1" applyBorder="1"/>
    <xf numFmtId="171" fontId="0" fillId="0" borderId="4" xfId="0" applyNumberFormat="1" applyBorder="1"/>
    <xf numFmtId="171" fontId="1283" fillId="0" borderId="4" xfId="0" applyNumberFormat="1" applyFont="1" applyBorder="1"/>
    <xf numFmtId="171" fontId="1283" fillId="0" borderId="5" xfId="0" applyNumberFormat="1" applyFont="1" applyBorder="1"/>
    <xf numFmtId="174" fontId="1283" fillId="0" borderId="2" xfId="0" applyNumberFormat="1" applyFont="1" applyBorder="1"/>
    <xf numFmtId="174" fontId="0" fillId="0" borderId="2" xfId="0" applyNumberFormat="1" applyBorder="1"/>
    <xf numFmtId="174" fontId="0" fillId="0" borderId="1" xfId="0" applyNumberFormat="1" applyBorder="1"/>
    <xf numFmtId="174" fontId="1283" fillId="0" borderId="1" xfId="0" applyNumberFormat="1" applyFont="1" applyBorder="1"/>
    <xf numFmtId="174" fontId="1283" fillId="0" borderId="6" xfId="0" applyNumberFormat="1" applyFont="1" applyBorder="1"/>
    <xf numFmtId="170" fontId="0" fillId="35" borderId="1" xfId="0" applyNumberFormat="1" applyFill="1" applyBorder="1"/>
    <xf numFmtId="173" fontId="1283" fillId="0" borderId="0" xfId="0" applyNumberFormat="1" applyFont="1"/>
    <xf numFmtId="173" fontId="0" fillId="0" borderId="0" xfId="0" applyNumberFormat="1"/>
    <xf numFmtId="167" fontId="1283" fillId="0" borderId="7" xfId="0" applyNumberFormat="1" applyFont="1" applyBorder="1"/>
    <xf numFmtId="165" fontId="0" fillId="0" borderId="1" xfId="0" applyBorder="1"/>
    <xf numFmtId="0" fontId="1113" fillId="0" borderId="0" xfId="511"/>
    <xf numFmtId="15" fontId="1113" fillId="0" borderId="0" xfId="511" applyNumberFormat="1"/>
    <xf numFmtId="0" fontId="1115" fillId="0" borderId="0" xfId="511" applyFont="1"/>
    <xf numFmtId="0" fontId="1284" fillId="36" borderId="0" xfId="511" applyFont="1" applyFill="1"/>
    <xf numFmtId="3" fontId="1285" fillId="37" borderId="1" xfId="511" applyNumberFormat="1" applyFont="1" applyFill="1" applyBorder="1" applyAlignment="1">
      <alignment horizontal="center"/>
    </xf>
    <xf numFmtId="15" fontId="1286" fillId="37" borderId="1" xfId="511" applyNumberFormat="1" applyFont="1" applyFill="1" applyBorder="1"/>
    <xf numFmtId="175" fontId="1113" fillId="0" borderId="0" xfId="511" applyNumberFormat="1" applyAlignment="1">
      <alignment horizontal="left"/>
    </xf>
    <xf numFmtId="164" fontId="1116" fillId="2" borderId="0" xfId="511" applyNumberFormat="1" applyFont="1" applyFill="1"/>
    <xf numFmtId="168" fontId="1113" fillId="0" borderId="0" xfId="511" applyNumberFormat="1"/>
    <xf numFmtId="14" fontId="1113" fillId="0" borderId="0" xfId="511" applyNumberFormat="1"/>
    <xf numFmtId="172" fontId="1115" fillId="37" borderId="1" xfId="586" applyNumberFormat="1" applyFont="1" applyFill="1" applyBorder="1"/>
    <xf numFmtId="0" fontId="1113" fillId="0" borderId="0" xfId="511" applyAlignment="1">
      <alignment horizontal="center"/>
    </xf>
    <xf numFmtId="15" fontId="1071" fillId="0" borderId="0" xfId="161" applyNumberFormat="1" applyFont="1"/>
    <xf numFmtId="14" fontId="1117" fillId="0" borderId="0" xfId="161" applyNumberFormat="1" applyFont="1"/>
    <xf numFmtId="164" fontId="1113" fillId="0" borderId="0" xfId="511" applyNumberFormat="1"/>
    <xf numFmtId="172" fontId="1115" fillId="3" borderId="1" xfId="586" applyNumberFormat="1" applyFont="1" applyFill="1" applyBorder="1"/>
    <xf numFmtId="176" fontId="1116" fillId="2" borderId="0" xfId="511" applyNumberFormat="1" applyFont="1" applyFill="1"/>
    <xf numFmtId="168" fontId="1115" fillId="3" borderId="1" xfId="161" applyNumberFormat="1" applyFont="1" applyFill="1" applyBorder="1"/>
    <xf numFmtId="15" fontId="1115" fillId="37" borderId="1" xfId="511" applyNumberFormat="1" applyFont="1" applyFill="1" applyBorder="1"/>
    <xf numFmtId="168" fontId="0" fillId="0" borderId="0" xfId="161" applyNumberFormat="1" applyFont="1"/>
    <xf numFmtId="168" fontId="1116" fillId="2" borderId="0" xfId="161" applyNumberFormat="1" applyFont="1" applyFill="1"/>
    <xf numFmtId="164" fontId="1116" fillId="2" borderId="1" xfId="511" applyNumberFormat="1" applyFont="1" applyFill="1" applyBorder="1"/>
    <xf numFmtId="0" fontId="1071" fillId="0" borderId="0" xfId="511" applyFont="1"/>
    <xf numFmtId="177" fontId="1116" fillId="2" borderId="1" xfId="511" applyNumberFormat="1" applyFont="1" applyFill="1" applyBorder="1"/>
    <xf numFmtId="178" fontId="1116" fillId="2" borderId="0" xfId="511" applyNumberFormat="1" applyFont="1" applyFill="1"/>
    <xf numFmtId="43" fontId="1113" fillId="0" borderId="0" xfId="511" applyNumberFormat="1"/>
    <xf numFmtId="2" fontId="1113" fillId="0" borderId="0" xfId="511" applyNumberFormat="1"/>
    <xf numFmtId="15" fontId="0" fillId="0" borderId="0" xfId="161" applyNumberFormat="1" applyFont="1"/>
    <xf numFmtId="179" fontId="1116" fillId="2" borderId="0" xfId="511" applyNumberFormat="1" applyFont="1" applyFill="1"/>
    <xf numFmtId="164" fontId="1116" fillId="0" borderId="0" xfId="511" applyNumberFormat="1" applyFont="1"/>
    <xf numFmtId="8" fontId="1113" fillId="0" borderId="0" xfId="511" applyNumberFormat="1"/>
    <xf numFmtId="164" fontId="1116" fillId="2" borderId="0" xfId="161" applyFont="1" applyFill="1"/>
    <xf numFmtId="0" fontId="1118" fillId="0" borderId="0" xfId="511" applyFont="1" applyAlignment="1">
      <alignment horizontal="center"/>
    </xf>
    <xf numFmtId="180" fontId="0" fillId="0" borderId="0" xfId="586" applyNumberFormat="1" applyFont="1"/>
    <xf numFmtId="164" fontId="0" fillId="0" borderId="0" xfId="161" applyFont="1"/>
    <xf numFmtId="166" fontId="1287" fillId="38" borderId="1" xfId="160" applyNumberFormat="1" applyFont="1" applyFill="1" applyBorder="1" applyAlignment="1">
      <alignment vertical="center"/>
    </xf>
    <xf numFmtId="166" fontId="0" fillId="0" borderId="1" xfId="160" applyNumberFormat="1" applyFont="1" applyBorder="1"/>
    <xf numFmtId="166" fontId="1072" fillId="0" borderId="1" xfId="160" applyNumberFormat="1" applyFont="1" applyBorder="1" applyAlignment="1">
      <alignment vertical="center"/>
    </xf>
    <xf numFmtId="166" fontId="1283" fillId="0" borderId="1" xfId="160" applyNumberFormat="1" applyFont="1" applyBorder="1"/>
    <xf numFmtId="166" fontId="0" fillId="0" borderId="1" xfId="160" applyNumberFormat="1" applyFont="1" applyFill="1" applyBorder="1"/>
    <xf numFmtId="171" fontId="1070" fillId="0" borderId="0" xfId="0" applyNumberFormat="1" applyFont="1"/>
    <xf numFmtId="173" fontId="0" fillId="0" borderId="1" xfId="0" applyNumberFormat="1" applyBorder="1"/>
    <xf numFmtId="174" fontId="1070" fillId="0" borderId="0" xfId="0" applyNumberFormat="1" applyFont="1"/>
    <xf numFmtId="166" fontId="1283" fillId="0" borderId="0" xfId="160" applyNumberFormat="1" applyFont="1"/>
    <xf numFmtId="166" fontId="1283" fillId="0" borderId="0" xfId="160" applyNumberFormat="1" applyFont="1" applyFill="1"/>
    <xf numFmtId="166" fontId="0" fillId="0" borderId="0" xfId="160" applyNumberFormat="1" applyFont="1"/>
    <xf numFmtId="167" fontId="1288" fillId="0" borderId="0" xfId="0" applyNumberFormat="1" applyFont="1" applyAlignment="1">
      <alignment horizontal="center" vertical="center"/>
    </xf>
    <xf numFmtId="167" fontId="1288" fillId="0" borderId="0" xfId="0" applyNumberFormat="1" applyFont="1" applyAlignment="1">
      <alignment horizontal="center" vertical="center" wrapText="1"/>
    </xf>
    <xf numFmtId="173" fontId="1289" fillId="0" borderId="0" xfId="0" applyNumberFormat="1" applyFont="1" applyAlignment="1">
      <alignment horizontal="center" vertical="center"/>
    </xf>
    <xf numFmtId="168" fontId="0" fillId="0" borderId="0" xfId="160" applyNumberFormat="1" applyFont="1"/>
    <xf numFmtId="15" fontId="0" fillId="0" borderId="0" xfId="0" applyNumberFormat="1"/>
    <xf numFmtId="165" fontId="1070" fillId="0" borderId="0" xfId="0" applyFont="1" applyAlignment="1">
      <alignment wrapText="1"/>
    </xf>
    <xf numFmtId="165" fontId="1070" fillId="0" borderId="1" xfId="0" applyFont="1" applyBorder="1"/>
    <xf numFmtId="165" fontId="1070" fillId="39" borderId="1" xfId="0" applyFont="1" applyFill="1" applyBorder="1" applyAlignment="1">
      <alignment wrapText="1"/>
    </xf>
    <xf numFmtId="165" fontId="1151" fillId="0" borderId="0" xfId="0" applyFont="1" applyAlignment="1">
      <alignment horizontal="right"/>
    </xf>
    <xf numFmtId="165" fontId="1290" fillId="0" borderId="0" xfId="0" applyFont="1"/>
    <xf numFmtId="171" fontId="1290" fillId="0" borderId="0" xfId="0" applyNumberFormat="1" applyFont="1"/>
    <xf numFmtId="165" fontId="1069" fillId="0" borderId="0" xfId="0" applyFont="1"/>
    <xf numFmtId="165" fontId="1070" fillId="40" borderId="1" xfId="0" applyFont="1" applyFill="1" applyBorder="1"/>
    <xf numFmtId="10" fontId="0" fillId="0" borderId="0" xfId="0" applyNumberFormat="1"/>
    <xf numFmtId="170" fontId="0" fillId="0" borderId="0" xfId="0" applyNumberFormat="1"/>
    <xf numFmtId="165" fontId="1070" fillId="41" borderId="0" xfId="0" applyFont="1" applyFill="1"/>
    <xf numFmtId="171" fontId="1070" fillId="41" borderId="0" xfId="0" applyNumberFormat="1" applyFont="1" applyFill="1"/>
    <xf numFmtId="165" fontId="1290" fillId="41" borderId="0" xfId="0" applyFont="1" applyFill="1"/>
    <xf numFmtId="171" fontId="1290" fillId="41" borderId="0" xfId="0" applyNumberFormat="1" applyFont="1" applyFill="1"/>
    <xf numFmtId="165" fontId="1070" fillId="40" borderId="0" xfId="0" applyFont="1" applyFill="1"/>
    <xf numFmtId="166" fontId="1068" fillId="0" borderId="0" xfId="160" applyNumberFormat="1" applyFont="1" applyFill="1"/>
    <xf numFmtId="168" fontId="1068" fillId="0" borderId="0" xfId="160" applyNumberFormat="1" applyFont="1" applyFill="1"/>
    <xf numFmtId="171" fontId="1151" fillId="0" borderId="0" xfId="0" applyNumberFormat="1" applyFont="1" applyAlignment="1">
      <alignment horizontal="right"/>
    </xf>
    <xf numFmtId="171" fontId="1069" fillId="0" borderId="0" xfId="0" applyNumberFormat="1" applyFont="1"/>
    <xf numFmtId="167" fontId="1158" fillId="42" borderId="9" xfId="0" applyNumberFormat="1" applyFont="1" applyFill="1" applyBorder="1" applyAlignment="1">
      <alignment horizontal="center" vertical="center" wrapText="1"/>
    </xf>
    <xf numFmtId="167" fontId="1158" fillId="42" borderId="9" xfId="0" applyNumberFormat="1" applyFont="1" applyFill="1" applyBorder="1" applyAlignment="1">
      <alignment horizontal="center" vertical="center"/>
    </xf>
    <xf numFmtId="167" fontId="1158" fillId="42" borderId="10" xfId="0" applyNumberFormat="1" applyFont="1" applyFill="1" applyBorder="1" applyAlignment="1">
      <alignment horizontal="center" vertical="center" wrapText="1"/>
    </xf>
    <xf numFmtId="164" fontId="1288" fillId="42" borderId="9" xfId="160" applyFont="1" applyFill="1" applyBorder="1" applyAlignment="1">
      <alignment horizontal="center" vertical="center" wrapText="1"/>
    </xf>
    <xf numFmtId="164" fontId="1288" fillId="42" borderId="9" xfId="160" applyFont="1" applyFill="1" applyBorder="1" applyAlignment="1">
      <alignment horizontal="center" vertical="center"/>
    </xf>
    <xf numFmtId="164" fontId="1158" fillId="42" borderId="10" xfId="160" applyFont="1" applyFill="1" applyBorder="1" applyAlignment="1">
      <alignment horizontal="center" vertical="center" wrapText="1"/>
    </xf>
    <xf numFmtId="164" fontId="1158" fillId="42" borderId="9" xfId="160" applyFont="1" applyFill="1" applyBorder="1" applyAlignment="1">
      <alignment horizontal="center" vertical="center" wrapText="1"/>
    </xf>
    <xf numFmtId="165" fontId="0" fillId="41" borderId="0" xfId="0" applyFill="1"/>
    <xf numFmtId="166" fontId="0" fillId="0" borderId="0" xfId="160" applyNumberFormat="1" applyFont="1" applyFill="1"/>
    <xf numFmtId="165" fontId="0" fillId="0" borderId="1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170" fontId="0" fillId="0" borderId="1" xfId="0" applyNumberFormat="1" applyBorder="1" applyAlignment="1">
      <alignment horizontal="center"/>
    </xf>
    <xf numFmtId="166" fontId="1178" fillId="0" borderId="1" xfId="160" applyNumberFormat="1" applyFont="1" applyBorder="1" applyAlignment="1">
      <alignment horizontal="center"/>
    </xf>
    <xf numFmtId="167" fontId="0" fillId="0" borderId="1" xfId="0" applyNumberFormat="1" applyBorder="1" applyAlignment="1">
      <alignment horizontal="right"/>
    </xf>
    <xf numFmtId="166" fontId="1178" fillId="0" borderId="1" xfId="160" applyNumberFormat="1" applyFont="1" applyBorder="1" applyAlignment="1">
      <alignment horizontal="right"/>
    </xf>
    <xf numFmtId="165" fontId="1179" fillId="0" borderId="1" xfId="0" applyFont="1" applyBorder="1"/>
    <xf numFmtId="15" fontId="1182" fillId="0" borderId="0" xfId="179" applyNumberFormat="1"/>
    <xf numFmtId="165" fontId="1182" fillId="0" borderId="0" xfId="179"/>
    <xf numFmtId="168" fontId="1182" fillId="0" borderId="0" xfId="160" applyNumberFormat="1" applyFont="1"/>
    <xf numFmtId="165" fontId="1068" fillId="0" borderId="0" xfId="179" applyFont="1"/>
    <xf numFmtId="165" fontId="1070" fillId="0" borderId="0" xfId="179" applyFont="1" applyAlignment="1">
      <alignment wrapText="1"/>
    </xf>
    <xf numFmtId="165" fontId="1070" fillId="0" borderId="1" xfId="179" applyFont="1" applyBorder="1"/>
    <xf numFmtId="165" fontId="1070" fillId="0" borderId="0" xfId="179" applyFont="1"/>
    <xf numFmtId="167" fontId="1070" fillId="0" borderId="0" xfId="179" applyNumberFormat="1" applyFont="1"/>
    <xf numFmtId="165" fontId="1070" fillId="39" borderId="1" xfId="179" applyFont="1" applyFill="1" applyBorder="1" applyAlignment="1">
      <alignment wrapText="1"/>
    </xf>
    <xf numFmtId="165" fontId="1151" fillId="0" borderId="0" xfId="179" applyFont="1" applyAlignment="1">
      <alignment horizontal="right"/>
    </xf>
    <xf numFmtId="171" fontId="1070" fillId="0" borderId="0" xfId="179" applyNumberFormat="1" applyFont="1"/>
    <xf numFmtId="165" fontId="1290" fillId="0" borderId="0" xfId="179" applyFont="1"/>
    <xf numFmtId="171" fontId="1290" fillId="0" borderId="0" xfId="179" applyNumberFormat="1" applyFont="1"/>
    <xf numFmtId="165" fontId="1103" fillId="0" borderId="0" xfId="179" applyFont="1"/>
    <xf numFmtId="165" fontId="1069" fillId="0" borderId="0" xfId="179" applyFont="1"/>
    <xf numFmtId="165" fontId="1070" fillId="40" borderId="1" xfId="179" applyFont="1" applyFill="1" applyBorder="1"/>
    <xf numFmtId="10" fontId="1182" fillId="0" borderId="0" xfId="179" applyNumberFormat="1"/>
    <xf numFmtId="170" fontId="1182" fillId="0" borderId="0" xfId="179" applyNumberFormat="1"/>
    <xf numFmtId="166" fontId="1182" fillId="0" borderId="0" xfId="160" applyNumberFormat="1" applyFont="1"/>
    <xf numFmtId="165" fontId="1070" fillId="41" borderId="0" xfId="179" applyFont="1" applyFill="1"/>
    <xf numFmtId="171" fontId="1070" fillId="41" borderId="0" xfId="179" applyNumberFormat="1" applyFont="1" applyFill="1"/>
    <xf numFmtId="165" fontId="1290" fillId="41" borderId="0" xfId="179" applyFont="1" applyFill="1"/>
    <xf numFmtId="171" fontId="1290" fillId="41" borderId="0" xfId="179" applyNumberFormat="1" applyFont="1" applyFill="1"/>
    <xf numFmtId="165" fontId="1070" fillId="40" borderId="0" xfId="179" applyFont="1" applyFill="1"/>
    <xf numFmtId="166" fontId="1182" fillId="0" borderId="0" xfId="160" applyNumberFormat="1" applyFont="1" applyFill="1"/>
    <xf numFmtId="168" fontId="1182" fillId="0" borderId="0" xfId="160" applyNumberFormat="1" applyFont="1" applyFill="1"/>
    <xf numFmtId="171" fontId="1151" fillId="0" borderId="0" xfId="179" applyNumberFormat="1" applyFont="1" applyAlignment="1">
      <alignment horizontal="right"/>
    </xf>
    <xf numFmtId="171" fontId="1069" fillId="0" borderId="0" xfId="179" applyNumberFormat="1" applyFont="1"/>
    <xf numFmtId="166" fontId="1226" fillId="0" borderId="0" xfId="160" applyNumberFormat="1" applyFont="1" applyFill="1"/>
    <xf numFmtId="168" fontId="1226" fillId="0" borderId="0" xfId="160" applyNumberFormat="1" applyFont="1" applyFill="1"/>
    <xf numFmtId="164" fontId="1070" fillId="0" borderId="0" xfId="160" applyFont="1" applyFill="1" applyBorder="1"/>
    <xf numFmtId="166" fontId="1231" fillId="0" borderId="0" xfId="160" applyNumberFormat="1" applyFont="1" applyFill="1"/>
    <xf numFmtId="168" fontId="1231" fillId="0" borderId="0" xfId="160" applyNumberFormat="1" applyFont="1" applyFill="1"/>
    <xf numFmtId="165" fontId="1233" fillId="0" borderId="0" xfId="0" applyFont="1"/>
    <xf numFmtId="164" fontId="1233" fillId="0" borderId="0" xfId="160" applyFont="1" applyFill="1" applyBorder="1"/>
    <xf numFmtId="166" fontId="0" fillId="0" borderId="0" xfId="160" applyNumberFormat="1" applyFont="1" applyFill="1" applyBorder="1"/>
    <xf numFmtId="168" fontId="0" fillId="0" borderId="0" xfId="160" applyNumberFormat="1" applyFont="1" applyFill="1"/>
    <xf numFmtId="166" fontId="1232" fillId="0" borderId="0" xfId="160" applyNumberFormat="1" applyFont="1" applyFill="1" applyBorder="1"/>
    <xf numFmtId="168" fontId="1232" fillId="0" borderId="0" xfId="160" applyNumberFormat="1" applyFont="1" applyFill="1" applyBorder="1"/>
    <xf numFmtId="164" fontId="1232" fillId="0" borderId="0" xfId="160" applyFont="1" applyFill="1" applyBorder="1"/>
    <xf numFmtId="181" fontId="1070" fillId="0" borderId="1" xfId="233" applyNumberFormat="1" applyFont="1" applyBorder="1"/>
    <xf numFmtId="164" fontId="1070" fillId="0" borderId="1" xfId="160" applyFont="1" applyFill="1" applyBorder="1"/>
    <xf numFmtId="170" fontId="1070" fillId="0" borderId="1" xfId="233" applyNumberFormat="1" applyFont="1" applyBorder="1"/>
    <xf numFmtId="166" fontId="1070" fillId="0" borderId="1" xfId="160" applyNumberFormat="1" applyFont="1" applyFill="1" applyBorder="1"/>
    <xf numFmtId="166" fontId="1232" fillId="0" borderId="0" xfId="160" applyNumberFormat="1" applyFont="1" applyFill="1" applyBorder="1" applyAlignment="1">
      <alignment wrapText="1"/>
    </xf>
    <xf numFmtId="168" fontId="1232" fillId="0" borderId="0" xfId="160" applyNumberFormat="1" applyFont="1" applyFill="1" applyBorder="1" applyAlignment="1">
      <alignment wrapText="1"/>
    </xf>
    <xf numFmtId="165" fontId="1233" fillId="0" borderId="0" xfId="0" applyFont="1" applyAlignment="1">
      <alignment wrapText="1"/>
    </xf>
    <xf numFmtId="2" fontId="1232" fillId="0" borderId="0" xfId="0" applyNumberFormat="1" applyFont="1" applyAlignment="1">
      <alignment wrapText="1"/>
    </xf>
    <xf numFmtId="165" fontId="1232" fillId="0" borderId="0" xfId="0" applyFont="1" applyAlignment="1">
      <alignment wrapText="1"/>
    </xf>
    <xf numFmtId="165" fontId="1291" fillId="0" borderId="0" xfId="0" applyFont="1" applyAlignment="1">
      <alignment wrapText="1"/>
    </xf>
    <xf numFmtId="2" fontId="1232" fillId="0" borderId="0" xfId="0" applyNumberFormat="1" applyFont="1"/>
    <xf numFmtId="168" fontId="0" fillId="0" borderId="0" xfId="160" applyNumberFormat="1" applyFont="1" applyFill="1" applyBorder="1"/>
    <xf numFmtId="168" fontId="1234" fillId="0" borderId="0" xfId="160" applyNumberFormat="1" applyFont="1" applyFill="1" applyBorder="1"/>
    <xf numFmtId="164" fontId="1235" fillId="0" borderId="0" xfId="160" applyFont="1" applyFill="1" applyBorder="1"/>
    <xf numFmtId="15" fontId="1103" fillId="0" borderId="1" xfId="493" applyNumberFormat="1" applyFont="1" applyBorder="1"/>
    <xf numFmtId="166" fontId="1103" fillId="0" borderId="1" xfId="160" applyNumberFormat="1" applyFont="1" applyBorder="1"/>
    <xf numFmtId="165" fontId="1103" fillId="0" borderId="1" xfId="0" applyFont="1" applyBorder="1"/>
    <xf numFmtId="171" fontId="1103" fillId="0" borderId="1" xfId="0" applyNumberFormat="1" applyFont="1" applyBorder="1"/>
    <xf numFmtId="165" fontId="1179" fillId="0" borderId="20" xfId="0" applyFont="1" applyBorder="1"/>
    <xf numFmtId="166" fontId="1179" fillId="0" borderId="8" xfId="160" applyNumberFormat="1" applyFont="1" applyBorder="1"/>
    <xf numFmtId="165" fontId="1179" fillId="0" borderId="8" xfId="0" applyFont="1" applyBorder="1"/>
    <xf numFmtId="165" fontId="0" fillId="0" borderId="22" xfId="0" applyBorder="1"/>
    <xf numFmtId="166" fontId="0" fillId="0" borderId="23" xfId="160" applyNumberFormat="1" applyFont="1" applyBorder="1"/>
    <xf numFmtId="166" fontId="1179" fillId="0" borderId="24" xfId="160" applyNumberFormat="1" applyFont="1" applyBorder="1"/>
    <xf numFmtId="165" fontId="1179" fillId="0" borderId="21" xfId="0" applyFont="1" applyBorder="1" applyAlignment="1">
      <alignment wrapText="1"/>
    </xf>
    <xf numFmtId="182" fontId="1231" fillId="0" borderId="0" xfId="160" applyNumberFormat="1" applyFont="1" applyFill="1"/>
    <xf numFmtId="0" fontId="1070" fillId="0" borderId="0" xfId="0" applyNumberFormat="1" applyFont="1"/>
    <xf numFmtId="183" fontId="1070" fillId="0" borderId="0" xfId="0" applyNumberFormat="1" applyFont="1"/>
    <xf numFmtId="11" fontId="1070" fillId="0" borderId="1" xfId="160" applyNumberFormat="1" applyFont="1" applyFill="1" applyBorder="1"/>
    <xf numFmtId="170" fontId="1379" fillId="0" borderId="0" xfId="1313" applyNumberFormat="1"/>
    <xf numFmtId="165" fontId="1290" fillId="40" borderId="0" xfId="0" applyFont="1" applyFill="1"/>
    <xf numFmtId="165" fontId="1400" fillId="0" borderId="0" xfId="1546"/>
    <xf numFmtId="15" fontId="1400" fillId="0" borderId="0" xfId="1546" applyNumberFormat="1"/>
    <xf numFmtId="15" fontId="1179" fillId="0" borderId="0" xfId="0" applyNumberFormat="1" applyFont="1"/>
    <xf numFmtId="184" fontId="1070" fillId="0" borderId="0" xfId="0" applyNumberFormat="1" applyFont="1"/>
    <xf numFmtId="174" fontId="1072" fillId="0" borderId="8" xfId="0" applyNumberFormat="1" applyFont="1" applyBorder="1"/>
    <xf numFmtId="171" fontId="1072" fillId="0" borderId="8" xfId="0" applyNumberFormat="1" applyFont="1" applyBorder="1"/>
    <xf numFmtId="15" fontId="1179" fillId="0" borderId="0" xfId="1749" applyNumberFormat="1" applyFont="1"/>
    <xf numFmtId="165" fontId="1431" fillId="0" borderId="0" xfId="1749"/>
    <xf numFmtId="15" fontId="1431" fillId="0" borderId="0" xfId="1749" applyNumberFormat="1"/>
    <xf numFmtId="165" fontId="1179" fillId="0" borderId="0" xfId="1749" applyFont="1"/>
    <xf numFmtId="166" fontId="0" fillId="0" borderId="0" xfId="0" applyNumberFormat="1"/>
    <xf numFmtId="14" fontId="0" fillId="0" borderId="0" xfId="0" applyNumberFormat="1"/>
    <xf numFmtId="181" fontId="0" fillId="0" borderId="0" xfId="0" applyNumberFormat="1"/>
    <xf numFmtId="181" fontId="1070" fillId="0" borderId="0" xfId="0" applyNumberFormat="1" applyFont="1"/>
    <xf numFmtId="185" fontId="0" fillId="0" borderId="0" xfId="0" applyNumberFormat="1"/>
    <xf numFmtId="166" fontId="1179" fillId="0" borderId="0" xfId="160" applyNumberFormat="1" applyFont="1"/>
    <xf numFmtId="168" fontId="1179" fillId="0" borderId="0" xfId="160" applyNumberFormat="1" applyFont="1"/>
    <xf numFmtId="10" fontId="1179" fillId="0" borderId="0" xfId="0" applyNumberFormat="1" applyFont="1"/>
    <xf numFmtId="170" fontId="1179" fillId="0" borderId="0" xfId="0" applyNumberFormat="1" applyFont="1"/>
    <xf numFmtId="165" fontId="1070" fillId="0" borderId="25" xfId="0" applyFont="1" applyBorder="1"/>
    <xf numFmtId="171" fontId="1070" fillId="0" borderId="25" xfId="0" applyNumberFormat="1" applyFont="1" applyBorder="1"/>
    <xf numFmtId="165" fontId="1070" fillId="40" borderId="25" xfId="0" applyFont="1" applyFill="1" applyBorder="1"/>
    <xf numFmtId="165" fontId="1179" fillId="0" borderId="0" xfId="0" applyFont="1"/>
    <xf numFmtId="0" fontId="1114" fillId="0" borderId="0" xfId="511" applyFont="1" applyAlignment="1">
      <alignment horizontal="center"/>
    </xf>
  </cellXfs>
  <cellStyles count="2046">
    <cellStyle name="20% - Accent1" xfId="1" builtinId="30" customBuiltin="1"/>
    <cellStyle name="20% - Accent1 10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1 4" xfId="7" xr:uid="{00000000-0005-0000-0000-000006000000}"/>
    <cellStyle name="20% - Accent1 5" xfId="8" xr:uid="{00000000-0005-0000-0000-000007000000}"/>
    <cellStyle name="20% - Accent1 6" xfId="9" xr:uid="{00000000-0005-0000-0000-000008000000}"/>
    <cellStyle name="20% - Accent1 7" xfId="10" xr:uid="{00000000-0005-0000-0000-000009000000}"/>
    <cellStyle name="20% - Accent1 8" xfId="11" xr:uid="{00000000-0005-0000-0000-00000A000000}"/>
    <cellStyle name="20% - Accent1 9" xfId="12" xr:uid="{00000000-0005-0000-0000-00000B000000}"/>
    <cellStyle name="20% - Accent2" xfId="13" builtinId="34" customBuiltin="1"/>
    <cellStyle name="20% - Accent2 10" xfId="14" xr:uid="{00000000-0005-0000-0000-00000D000000}"/>
    <cellStyle name="20% - Accent2 11" xfId="15" xr:uid="{00000000-0005-0000-0000-00000E000000}"/>
    <cellStyle name="20% - Accent2 12" xfId="16" xr:uid="{00000000-0005-0000-0000-00000F000000}"/>
    <cellStyle name="20% - Accent2 2" xfId="17" xr:uid="{00000000-0005-0000-0000-000010000000}"/>
    <cellStyle name="20% - Accent2 3" xfId="18" xr:uid="{00000000-0005-0000-0000-000011000000}"/>
    <cellStyle name="20% - Accent2 4" xfId="19" xr:uid="{00000000-0005-0000-0000-000012000000}"/>
    <cellStyle name="20% - Accent2 5" xfId="20" xr:uid="{00000000-0005-0000-0000-000013000000}"/>
    <cellStyle name="20% - Accent2 6" xfId="21" xr:uid="{00000000-0005-0000-0000-000014000000}"/>
    <cellStyle name="20% - Accent2 7" xfId="22" xr:uid="{00000000-0005-0000-0000-000015000000}"/>
    <cellStyle name="20% - Accent2 8" xfId="23" xr:uid="{00000000-0005-0000-0000-000016000000}"/>
    <cellStyle name="20% - Accent2 9" xfId="24" xr:uid="{00000000-0005-0000-0000-000017000000}"/>
    <cellStyle name="20% - Accent3" xfId="25" builtinId="38" customBuiltin="1"/>
    <cellStyle name="20% - Accent3 10" xfId="26" xr:uid="{00000000-0005-0000-0000-000019000000}"/>
    <cellStyle name="20% - Accent3 11" xfId="27" xr:uid="{00000000-0005-0000-0000-00001A000000}"/>
    <cellStyle name="20% - Accent3 12" xfId="28" xr:uid="{00000000-0005-0000-0000-00001B000000}"/>
    <cellStyle name="20% - Accent3 2" xfId="29" xr:uid="{00000000-0005-0000-0000-00001C000000}"/>
    <cellStyle name="20% - Accent3 3" xfId="30" xr:uid="{00000000-0005-0000-0000-00001D000000}"/>
    <cellStyle name="20% - Accent3 4" xfId="31" xr:uid="{00000000-0005-0000-0000-00001E000000}"/>
    <cellStyle name="20% - Accent3 5" xfId="32" xr:uid="{00000000-0005-0000-0000-00001F000000}"/>
    <cellStyle name="20% - Accent3 6" xfId="33" xr:uid="{00000000-0005-0000-0000-000020000000}"/>
    <cellStyle name="20% - Accent3 7" xfId="34" xr:uid="{00000000-0005-0000-0000-000021000000}"/>
    <cellStyle name="20% - Accent3 8" xfId="35" xr:uid="{00000000-0005-0000-0000-000022000000}"/>
    <cellStyle name="20% - Accent3 9" xfId="36" xr:uid="{00000000-0005-0000-0000-000023000000}"/>
    <cellStyle name="20% - Accent4" xfId="37" builtinId="42" customBuiltin="1"/>
    <cellStyle name="20% - Accent4 10" xfId="38" xr:uid="{00000000-0005-0000-0000-000025000000}"/>
    <cellStyle name="20% - Accent4 11" xfId="39" xr:uid="{00000000-0005-0000-0000-000026000000}"/>
    <cellStyle name="20% - Accent4 12" xfId="40" xr:uid="{00000000-0005-0000-0000-000027000000}"/>
    <cellStyle name="20% - Accent4 2" xfId="41" xr:uid="{00000000-0005-0000-0000-000028000000}"/>
    <cellStyle name="20% - Accent4 3" xfId="42" xr:uid="{00000000-0005-0000-0000-000029000000}"/>
    <cellStyle name="20% - Accent4 4" xfId="43" xr:uid="{00000000-0005-0000-0000-00002A000000}"/>
    <cellStyle name="20% - Accent4 5" xfId="44" xr:uid="{00000000-0005-0000-0000-00002B000000}"/>
    <cellStyle name="20% - Accent4 6" xfId="45" xr:uid="{00000000-0005-0000-0000-00002C000000}"/>
    <cellStyle name="20% - Accent4 7" xfId="46" xr:uid="{00000000-0005-0000-0000-00002D000000}"/>
    <cellStyle name="20% - Accent4 8" xfId="47" xr:uid="{00000000-0005-0000-0000-00002E000000}"/>
    <cellStyle name="20% - Accent4 9" xfId="48" xr:uid="{00000000-0005-0000-0000-00002F000000}"/>
    <cellStyle name="20% - Accent5" xfId="49" builtinId="46" customBuiltin="1"/>
    <cellStyle name="20% - Accent5 10" xfId="50" xr:uid="{00000000-0005-0000-0000-000031000000}"/>
    <cellStyle name="20% - Accent5 11" xfId="51" xr:uid="{00000000-0005-0000-0000-000032000000}"/>
    <cellStyle name="20% - Accent5 12" xfId="52" xr:uid="{00000000-0005-0000-0000-000033000000}"/>
    <cellStyle name="20% - Accent5 2" xfId="53" xr:uid="{00000000-0005-0000-0000-000034000000}"/>
    <cellStyle name="20% - Accent5 3" xfId="54" xr:uid="{00000000-0005-0000-0000-000035000000}"/>
    <cellStyle name="20% - Accent5 4" xfId="55" xr:uid="{00000000-0005-0000-0000-000036000000}"/>
    <cellStyle name="20% - Accent5 5" xfId="56" xr:uid="{00000000-0005-0000-0000-000037000000}"/>
    <cellStyle name="20% - Accent5 6" xfId="57" xr:uid="{00000000-0005-0000-0000-000038000000}"/>
    <cellStyle name="20% - Accent5 7" xfId="58" xr:uid="{00000000-0005-0000-0000-000039000000}"/>
    <cellStyle name="20% - Accent5 8" xfId="59" xr:uid="{00000000-0005-0000-0000-00003A000000}"/>
    <cellStyle name="20% - Accent5 9" xfId="60" xr:uid="{00000000-0005-0000-0000-00003B000000}"/>
    <cellStyle name="20% - Accent6" xfId="61" builtinId="50" customBuiltin="1"/>
    <cellStyle name="20% - Accent6 10" xfId="62" xr:uid="{00000000-0005-0000-0000-00003D000000}"/>
    <cellStyle name="20% - Accent6 11" xfId="63" xr:uid="{00000000-0005-0000-0000-00003E000000}"/>
    <cellStyle name="20% - Accent6 12" xfId="64" xr:uid="{00000000-0005-0000-0000-00003F000000}"/>
    <cellStyle name="20% - Accent6 2" xfId="65" xr:uid="{00000000-0005-0000-0000-000040000000}"/>
    <cellStyle name="20% - Accent6 3" xfId="66" xr:uid="{00000000-0005-0000-0000-000041000000}"/>
    <cellStyle name="20% - Accent6 4" xfId="67" xr:uid="{00000000-0005-0000-0000-000042000000}"/>
    <cellStyle name="20% - Accent6 5" xfId="68" xr:uid="{00000000-0005-0000-0000-000043000000}"/>
    <cellStyle name="20% - Accent6 6" xfId="69" xr:uid="{00000000-0005-0000-0000-000044000000}"/>
    <cellStyle name="20% - Accent6 7" xfId="70" xr:uid="{00000000-0005-0000-0000-000045000000}"/>
    <cellStyle name="20% - Accent6 8" xfId="71" xr:uid="{00000000-0005-0000-0000-000046000000}"/>
    <cellStyle name="20% - Accent6 9" xfId="72" xr:uid="{00000000-0005-0000-0000-000047000000}"/>
    <cellStyle name="40% - Accent1" xfId="73" builtinId="31" customBuiltin="1"/>
    <cellStyle name="40% - Accent1 10" xfId="74" xr:uid="{00000000-0005-0000-0000-000049000000}"/>
    <cellStyle name="40% - Accent1 11" xfId="75" xr:uid="{00000000-0005-0000-0000-00004A000000}"/>
    <cellStyle name="40% - Accent1 12" xfId="76" xr:uid="{00000000-0005-0000-0000-00004B000000}"/>
    <cellStyle name="40% - Accent1 2" xfId="77" xr:uid="{00000000-0005-0000-0000-00004C000000}"/>
    <cellStyle name="40% - Accent1 3" xfId="78" xr:uid="{00000000-0005-0000-0000-00004D000000}"/>
    <cellStyle name="40% - Accent1 4" xfId="79" xr:uid="{00000000-0005-0000-0000-00004E000000}"/>
    <cellStyle name="40% - Accent1 5" xfId="80" xr:uid="{00000000-0005-0000-0000-00004F000000}"/>
    <cellStyle name="40% - Accent1 6" xfId="81" xr:uid="{00000000-0005-0000-0000-000050000000}"/>
    <cellStyle name="40% - Accent1 7" xfId="82" xr:uid="{00000000-0005-0000-0000-000051000000}"/>
    <cellStyle name="40% - Accent1 8" xfId="83" xr:uid="{00000000-0005-0000-0000-000052000000}"/>
    <cellStyle name="40% - Accent1 9" xfId="84" xr:uid="{00000000-0005-0000-0000-000053000000}"/>
    <cellStyle name="40% - Accent2" xfId="85" builtinId="35" customBuiltin="1"/>
    <cellStyle name="40% - Accent2 10" xfId="86" xr:uid="{00000000-0005-0000-0000-000055000000}"/>
    <cellStyle name="40% - Accent2 11" xfId="87" xr:uid="{00000000-0005-0000-0000-000056000000}"/>
    <cellStyle name="40% - Accent2 12" xfId="88" xr:uid="{00000000-0005-0000-0000-000057000000}"/>
    <cellStyle name="40% - Accent2 2" xfId="89" xr:uid="{00000000-0005-0000-0000-000058000000}"/>
    <cellStyle name="40% - Accent2 3" xfId="90" xr:uid="{00000000-0005-0000-0000-000059000000}"/>
    <cellStyle name="40% - Accent2 4" xfId="91" xr:uid="{00000000-0005-0000-0000-00005A000000}"/>
    <cellStyle name="40% - Accent2 5" xfId="92" xr:uid="{00000000-0005-0000-0000-00005B000000}"/>
    <cellStyle name="40% - Accent2 6" xfId="93" xr:uid="{00000000-0005-0000-0000-00005C000000}"/>
    <cellStyle name="40% - Accent2 7" xfId="94" xr:uid="{00000000-0005-0000-0000-00005D000000}"/>
    <cellStyle name="40% - Accent2 8" xfId="95" xr:uid="{00000000-0005-0000-0000-00005E000000}"/>
    <cellStyle name="40% - Accent2 9" xfId="96" xr:uid="{00000000-0005-0000-0000-00005F000000}"/>
    <cellStyle name="40% - Accent3" xfId="97" builtinId="39" customBuiltin="1"/>
    <cellStyle name="40% - Accent3 10" xfId="98" xr:uid="{00000000-0005-0000-0000-000061000000}"/>
    <cellStyle name="40% - Accent3 11" xfId="99" xr:uid="{00000000-0005-0000-0000-000062000000}"/>
    <cellStyle name="40% - Accent3 12" xfId="100" xr:uid="{00000000-0005-0000-0000-000063000000}"/>
    <cellStyle name="40% - Accent3 2" xfId="101" xr:uid="{00000000-0005-0000-0000-000064000000}"/>
    <cellStyle name="40% - Accent3 3" xfId="102" xr:uid="{00000000-0005-0000-0000-000065000000}"/>
    <cellStyle name="40% - Accent3 4" xfId="103" xr:uid="{00000000-0005-0000-0000-000066000000}"/>
    <cellStyle name="40% - Accent3 5" xfId="104" xr:uid="{00000000-0005-0000-0000-000067000000}"/>
    <cellStyle name="40% - Accent3 6" xfId="105" xr:uid="{00000000-0005-0000-0000-000068000000}"/>
    <cellStyle name="40% - Accent3 7" xfId="106" xr:uid="{00000000-0005-0000-0000-000069000000}"/>
    <cellStyle name="40% - Accent3 8" xfId="107" xr:uid="{00000000-0005-0000-0000-00006A000000}"/>
    <cellStyle name="40% - Accent3 9" xfId="108" xr:uid="{00000000-0005-0000-0000-00006B000000}"/>
    <cellStyle name="40% - Accent4" xfId="109" builtinId="43" customBuiltin="1"/>
    <cellStyle name="40% - Accent4 10" xfId="110" xr:uid="{00000000-0005-0000-0000-00006D000000}"/>
    <cellStyle name="40% - Accent4 11" xfId="111" xr:uid="{00000000-0005-0000-0000-00006E000000}"/>
    <cellStyle name="40% - Accent4 12" xfId="112" xr:uid="{00000000-0005-0000-0000-00006F000000}"/>
    <cellStyle name="40% - Accent4 2" xfId="113" xr:uid="{00000000-0005-0000-0000-000070000000}"/>
    <cellStyle name="40% - Accent4 3" xfId="114" xr:uid="{00000000-0005-0000-0000-000071000000}"/>
    <cellStyle name="40% - Accent4 4" xfId="115" xr:uid="{00000000-0005-0000-0000-000072000000}"/>
    <cellStyle name="40% - Accent4 5" xfId="116" xr:uid="{00000000-0005-0000-0000-000073000000}"/>
    <cellStyle name="40% - Accent4 6" xfId="117" xr:uid="{00000000-0005-0000-0000-000074000000}"/>
    <cellStyle name="40% - Accent4 7" xfId="118" xr:uid="{00000000-0005-0000-0000-000075000000}"/>
    <cellStyle name="40% - Accent4 8" xfId="119" xr:uid="{00000000-0005-0000-0000-000076000000}"/>
    <cellStyle name="40% - Accent4 9" xfId="120" xr:uid="{00000000-0005-0000-0000-000077000000}"/>
    <cellStyle name="40% - Accent5" xfId="121" builtinId="47" customBuiltin="1"/>
    <cellStyle name="40% - Accent5 10" xfId="122" xr:uid="{00000000-0005-0000-0000-000079000000}"/>
    <cellStyle name="40% - Accent5 11" xfId="123" xr:uid="{00000000-0005-0000-0000-00007A000000}"/>
    <cellStyle name="40% - Accent5 12" xfId="124" xr:uid="{00000000-0005-0000-0000-00007B000000}"/>
    <cellStyle name="40% - Accent5 2" xfId="125" xr:uid="{00000000-0005-0000-0000-00007C000000}"/>
    <cellStyle name="40% - Accent5 3" xfId="126" xr:uid="{00000000-0005-0000-0000-00007D000000}"/>
    <cellStyle name="40% - Accent5 4" xfId="127" xr:uid="{00000000-0005-0000-0000-00007E000000}"/>
    <cellStyle name="40% - Accent5 5" xfId="128" xr:uid="{00000000-0005-0000-0000-00007F000000}"/>
    <cellStyle name="40% - Accent5 6" xfId="129" xr:uid="{00000000-0005-0000-0000-000080000000}"/>
    <cellStyle name="40% - Accent5 7" xfId="130" xr:uid="{00000000-0005-0000-0000-000081000000}"/>
    <cellStyle name="40% - Accent5 8" xfId="131" xr:uid="{00000000-0005-0000-0000-000082000000}"/>
    <cellStyle name="40% - Accent5 9" xfId="132" xr:uid="{00000000-0005-0000-0000-000083000000}"/>
    <cellStyle name="40% - Accent6" xfId="133" builtinId="51" customBuiltin="1"/>
    <cellStyle name="40% - Accent6 10" xfId="134" xr:uid="{00000000-0005-0000-0000-000085000000}"/>
    <cellStyle name="40% - Accent6 11" xfId="135" xr:uid="{00000000-0005-0000-0000-000086000000}"/>
    <cellStyle name="40% - Accent6 12" xfId="136" xr:uid="{00000000-0005-0000-0000-000087000000}"/>
    <cellStyle name="40% - Accent6 2" xfId="137" xr:uid="{00000000-0005-0000-0000-000088000000}"/>
    <cellStyle name="40% - Accent6 3" xfId="138" xr:uid="{00000000-0005-0000-0000-000089000000}"/>
    <cellStyle name="40% - Accent6 4" xfId="139" xr:uid="{00000000-0005-0000-0000-00008A000000}"/>
    <cellStyle name="40% - Accent6 5" xfId="140" xr:uid="{00000000-0005-0000-0000-00008B000000}"/>
    <cellStyle name="40% - Accent6 6" xfId="141" xr:uid="{00000000-0005-0000-0000-00008C000000}"/>
    <cellStyle name="40% - Accent6 7" xfId="142" xr:uid="{00000000-0005-0000-0000-00008D000000}"/>
    <cellStyle name="40% - Accent6 8" xfId="143" xr:uid="{00000000-0005-0000-0000-00008E000000}"/>
    <cellStyle name="40% - Accent6 9" xfId="144" xr:uid="{00000000-0005-0000-0000-00008F000000}"/>
    <cellStyle name="60% - Accent1" xfId="145" builtinId="32" customBuiltin="1"/>
    <cellStyle name="60% - Accent2" xfId="146" builtinId="36" customBuiltin="1"/>
    <cellStyle name="60% - Accent3" xfId="147" builtinId="40" customBuiltin="1"/>
    <cellStyle name="60% - Accent4" xfId="148" builtinId="44" customBuiltin="1"/>
    <cellStyle name="60% - Accent5" xfId="149" builtinId="48" customBuiltin="1"/>
    <cellStyle name="60% - Accent6" xfId="150" builtinId="52" customBuiltin="1"/>
    <cellStyle name="Accent1" xfId="151" builtinId="29" customBuiltin="1"/>
    <cellStyle name="Accent2" xfId="152" builtinId="33" customBuiltin="1"/>
    <cellStyle name="Accent3" xfId="153" builtinId="37" customBuiltin="1"/>
    <cellStyle name="Accent4" xfId="154" builtinId="41" customBuiltin="1"/>
    <cellStyle name="Accent5" xfId="155" builtinId="45" customBuiltin="1"/>
    <cellStyle name="Accent6" xfId="156" builtinId="49" customBuiltin="1"/>
    <cellStyle name="Bad" xfId="157" builtinId="27" customBuiltin="1"/>
    <cellStyle name="Calculation" xfId="158" builtinId="22" customBuiltin="1"/>
    <cellStyle name="Check Cell" xfId="159" builtinId="23" customBuiltin="1"/>
    <cellStyle name="Comma" xfId="160" builtinId="3"/>
    <cellStyle name="Comma 10" xfId="651" xr:uid="{00000000-0005-0000-0000-0000A0000000}"/>
    <cellStyle name="Comma 100" xfId="1079" xr:uid="{8E04D2CD-6677-4ABC-9043-174113B827A1}"/>
    <cellStyle name="Comma 101" xfId="1086" xr:uid="{000BD3DC-C504-429B-A424-0E966BD10171}"/>
    <cellStyle name="Comma 102" xfId="1092" xr:uid="{670C118D-9B75-4953-BC02-3F1482EA02F5}"/>
    <cellStyle name="Comma 103" xfId="1094" xr:uid="{FADEED68-112F-46CD-AF9A-B279AA7695F7}"/>
    <cellStyle name="Comma 104" xfId="1097" xr:uid="{ED05585C-833C-49CB-8E56-F2B1F89925BD}"/>
    <cellStyle name="Comma 105" xfId="1100" xr:uid="{82ED5F76-A687-43E0-A61E-F74E860EB959}"/>
    <cellStyle name="Comma 106" xfId="1118" xr:uid="{4FFC2BEA-2C21-44A0-8973-E155CE07E5D2}"/>
    <cellStyle name="Comma 107" xfId="1143" xr:uid="{A155061E-6639-4138-84BA-0F2434C9FD89}"/>
    <cellStyle name="Comma 108" xfId="1145" xr:uid="{1F0F7AB3-22FA-4311-A311-266A05FD4F26}"/>
    <cellStyle name="Comma 109" xfId="1147" xr:uid="{0F5BFDEF-98D7-44BF-BF58-74A6DE950B9F}"/>
    <cellStyle name="Comma 11" xfId="653" xr:uid="{00000000-0005-0000-0000-0000A1000000}"/>
    <cellStyle name="Comma 110" xfId="1153" xr:uid="{117331BC-B4AB-40AE-A0F4-42E2E6A6B73A}"/>
    <cellStyle name="Comma 111" xfId="1160" xr:uid="{EE743868-7DE6-426E-8039-9482EC199927}"/>
    <cellStyle name="Comma 112" xfId="1162" xr:uid="{291F9DD2-67C6-4BA0-8E5F-6ADEE4B57759}"/>
    <cellStyle name="Comma 113" xfId="1164" xr:uid="{A824C85D-64B8-4C52-8DFF-B40681AB390D}"/>
    <cellStyle name="Comma 114" xfId="1166" xr:uid="{0F2A77EF-B159-4FD0-A540-F251CEE931E4}"/>
    <cellStyle name="Comma 115" xfId="1169" xr:uid="{DCAAB9DD-43BC-4862-A939-8995A0D26DA0}"/>
    <cellStyle name="Comma 116" xfId="1171" xr:uid="{9429CFA7-D2A0-4D10-A585-D54517A79B04}"/>
    <cellStyle name="Comma 117" xfId="1181" xr:uid="{DF1E3958-1367-4371-8003-1C1CD56A1C18}"/>
    <cellStyle name="Comma 118" xfId="1183" xr:uid="{6A9BFF6E-77C8-4CED-A5AA-02D2ECF3E3FE}"/>
    <cellStyle name="Comma 119" xfId="1185" xr:uid="{753EB4D2-CA78-4558-985D-E645CD6396AD}"/>
    <cellStyle name="Comma 12" xfId="655" xr:uid="{00000000-0005-0000-0000-0000A2000000}"/>
    <cellStyle name="Comma 120" xfId="1187" xr:uid="{CAAC6543-A3D1-440C-9020-0124C9E11381}"/>
    <cellStyle name="Comma 121" xfId="1189" xr:uid="{35B69BA7-DA92-45CA-81CD-130D441A7784}"/>
    <cellStyle name="Comma 122" xfId="1191" xr:uid="{BB385E0B-C4D1-489C-8305-91E632C152D9}"/>
    <cellStyle name="Comma 123" xfId="1194" xr:uid="{797C8BBB-55E4-446A-8665-744337870F29}"/>
    <cellStyle name="Comma 124" xfId="1196" xr:uid="{A88DE331-5790-4727-A43C-38113A71E942}"/>
    <cellStyle name="Comma 125" xfId="1199" xr:uid="{279515D6-5322-4C52-86AF-CD61E4FFBBC6}"/>
    <cellStyle name="Comma 126" xfId="1206" xr:uid="{421F6B4E-ED0E-4AA9-B98F-C7D18132DD67}"/>
    <cellStyle name="Comma 127" xfId="1208" xr:uid="{BC1030D5-0F01-448F-AA98-7AD5E632F015}"/>
    <cellStyle name="Comma 128" xfId="1210" xr:uid="{FB22F775-9080-4D6C-B0C2-B73B7C84419D}"/>
    <cellStyle name="Comma 129" xfId="1212" xr:uid="{AAB68B9B-748B-4432-8080-E4E5A061C33F}"/>
    <cellStyle name="Comma 13" xfId="657" xr:uid="{00000000-0005-0000-0000-0000A3000000}"/>
    <cellStyle name="Comma 130" xfId="1214" xr:uid="{C8FB3BA0-2EA6-4277-82E4-669485EE5E0D}"/>
    <cellStyle name="Comma 131" xfId="1219" xr:uid="{9BC3B504-75A3-4EC5-B784-E3D8B6DF5C2D}"/>
    <cellStyle name="Comma 132" xfId="1221" xr:uid="{539246BD-85C1-4DE4-8A9B-9FF83437F45E}"/>
    <cellStyle name="Comma 133" xfId="1223" xr:uid="{A70920EB-86F7-49EA-BC99-DFAAD8F0436D}"/>
    <cellStyle name="Comma 134" xfId="1225" xr:uid="{A25FCB73-99D6-46C8-B628-7F136BB7A901}"/>
    <cellStyle name="Comma 135" xfId="1227" xr:uid="{67394FB0-33CA-4712-8512-19F1F0590791}"/>
    <cellStyle name="Comma 136" xfId="1229" xr:uid="{26BF04B4-820B-4348-820F-DB4B908B4C62}"/>
    <cellStyle name="Comma 137" xfId="1231" xr:uid="{A60333E0-682C-4BAD-B810-117375874004}"/>
    <cellStyle name="Comma 138" xfId="1233" xr:uid="{D65EDD1E-9644-428F-BB13-FADFC23A9276}"/>
    <cellStyle name="Comma 139" xfId="1235" xr:uid="{BF0369A2-816C-4E5C-9584-1DB430072DAA}"/>
    <cellStyle name="Comma 14" xfId="660" xr:uid="{00000000-0005-0000-0000-0000A4000000}"/>
    <cellStyle name="Comma 140" xfId="1237" xr:uid="{4B39530E-3ACF-4C91-8232-E6897DBDAB8F}"/>
    <cellStyle name="Comma 141" xfId="1239" xr:uid="{A1A20A14-8E95-4C14-BAA3-FF1C1B108616}"/>
    <cellStyle name="Comma 142" xfId="1241" xr:uid="{7C2ACA4A-10C2-4CFA-AF45-486F07475B88}"/>
    <cellStyle name="Comma 143" xfId="1247" xr:uid="{94173D59-A9ED-446C-838E-3A69A6DDE64E}"/>
    <cellStyle name="Comma 144" xfId="1249" xr:uid="{622CC84C-4ACC-4FC4-8E65-9456C6C2B0C2}"/>
    <cellStyle name="Comma 145" xfId="1251" xr:uid="{D3E0FFA6-6A7C-4229-866B-3FDF890438FA}"/>
    <cellStyle name="Comma 146" xfId="1253" xr:uid="{E5ECBAF8-9B5D-4E39-8D57-2E0B6168841C}"/>
    <cellStyle name="Comma 147" xfId="1264" xr:uid="{01663E2F-F203-4934-A0C3-0653AC4AB7B9}"/>
    <cellStyle name="Comma 148" xfId="1266" xr:uid="{9D4937B5-3C04-4B84-BF55-D16CA056D169}"/>
    <cellStyle name="Comma 149" xfId="1269" xr:uid="{D93D3FC3-F0BE-40A1-98F5-7B6BB5D08F02}"/>
    <cellStyle name="Comma 15" xfId="662" xr:uid="{00000000-0005-0000-0000-0000A5000000}"/>
    <cellStyle name="Comma 150" xfId="1271" xr:uid="{0278AED5-C59C-450C-89CE-93C694F8D57F}"/>
    <cellStyle name="Comma 151" xfId="1273" xr:uid="{F456105B-22DF-4844-A100-AAFEF203732D}"/>
    <cellStyle name="Comma 152" xfId="1283" xr:uid="{769B3A4C-7AAC-4BC9-81AD-F07100120E6A}"/>
    <cellStyle name="Comma 153" xfId="1287" xr:uid="{B5C59D93-47AE-49EC-AC26-D8EACAA99F27}"/>
    <cellStyle name="Comma 154" xfId="1292" xr:uid="{BBA9FBF9-6B81-478C-A536-F7DD0F0CE2D8}"/>
    <cellStyle name="Comma 155" xfId="1297" xr:uid="{75963AE6-C5BD-4CB7-836F-349C048AA0A9}"/>
    <cellStyle name="Comma 156" xfId="1300" xr:uid="{2363EF03-59C5-42AF-ADC8-A277E94CCC4C}"/>
    <cellStyle name="Comma 157" xfId="1302" xr:uid="{E4BAF305-2D66-4FAF-808D-BB9942CAEB00}"/>
    <cellStyle name="Comma 158" xfId="1304" xr:uid="{4A93BE3F-AE77-4540-85FF-D35C3987FCB2}"/>
    <cellStyle name="Comma 159" xfId="1311" xr:uid="{C6CC33B7-851C-4831-B87F-474151C7F6D8}"/>
    <cellStyle name="Comma 16" xfId="664" xr:uid="{00000000-0005-0000-0000-0000A6000000}"/>
    <cellStyle name="Comma 160" xfId="1317" xr:uid="{3C090640-5B35-4BB5-8B70-34CA96D6B8CC}"/>
    <cellStyle name="Comma 161" xfId="1320" xr:uid="{DEB53BCB-04A9-4C80-85BC-0475F922CCFF}"/>
    <cellStyle name="Comma 162" xfId="1322" xr:uid="{2F71FFEE-0120-4E24-BDC8-4C30218C7033}"/>
    <cellStyle name="Comma 163" xfId="1324" xr:uid="{6F3828E6-E0A8-465F-82A9-AC4EEB7A6AC1}"/>
    <cellStyle name="Comma 164" xfId="1326" xr:uid="{5EFF1E98-2CAA-4CAB-8CA4-EC16F2470EBC}"/>
    <cellStyle name="Comma 165" xfId="1330" xr:uid="{92939494-7F40-44EF-BFDB-E3F553249DDB}"/>
    <cellStyle name="Comma 166" xfId="1332" xr:uid="{DCE243C8-010F-4D71-8160-47213A317426}"/>
    <cellStyle name="Comma 167" xfId="1334" xr:uid="{FFCB78B4-0F21-4017-ADA6-DC2281E68126}"/>
    <cellStyle name="Comma 168" xfId="1336" xr:uid="{238E52EB-289F-4C5B-8E82-8DB6FA1BD463}"/>
    <cellStyle name="Comma 169" xfId="1338" xr:uid="{B28B8253-6A06-4419-A2E1-19A50F22E44F}"/>
    <cellStyle name="Comma 17" xfId="682" xr:uid="{00000000-0005-0000-0000-0000A7000000}"/>
    <cellStyle name="Comma 170" xfId="1340" xr:uid="{0AD73A57-E7F5-4F6C-BAAE-88703F279902}"/>
    <cellStyle name="Comma 171" xfId="1342" xr:uid="{7DD7EEAE-6554-4B42-88B3-FC191F3EC2E8}"/>
    <cellStyle name="Comma 172" xfId="1344" xr:uid="{98625CEE-AE30-449E-812B-B3E13FC133DB}"/>
    <cellStyle name="Comma 173" xfId="1346" xr:uid="{E484E7E7-F0F3-4B75-B47A-F26BF363D38B}"/>
    <cellStyle name="Comma 174" xfId="1354" xr:uid="{EF97EFFD-5EFE-40E7-B982-8928091AD038}"/>
    <cellStyle name="Comma 175" xfId="1356" xr:uid="{A2D8F796-A1F3-48A2-9A47-B50F19A7E199}"/>
    <cellStyle name="Comma 176" xfId="1358" xr:uid="{B9958C4E-7CDE-441F-888A-C17A63E2CF1B}"/>
    <cellStyle name="Comma 177" xfId="1363" xr:uid="{510B7FAB-8F38-4033-90E0-1FABAC4B3838}"/>
    <cellStyle name="Comma 178" xfId="1365" xr:uid="{B577EC61-53B6-448E-B44B-43285BF8EA4B}"/>
    <cellStyle name="Comma 179" xfId="1368" xr:uid="{71FF521C-0ED9-48E0-A03B-160EF1A496F8}"/>
    <cellStyle name="Comma 18" xfId="687" xr:uid="{00000000-0005-0000-0000-0000A8000000}"/>
    <cellStyle name="Comma 180" xfId="1374" xr:uid="{170181F5-9DB5-430A-A594-E91FE4A5CA21}"/>
    <cellStyle name="Comma 181" xfId="1377" xr:uid="{48053CE9-BB81-4243-997A-93DA4D8357FC}"/>
    <cellStyle name="Comma 182" xfId="1379" xr:uid="{6CB653FB-B1BB-44ED-BFB2-77FBB41D6ABA}"/>
    <cellStyle name="Comma 183" xfId="1384" xr:uid="{DB70A263-571D-487C-8E09-71FDB7BA48BB}"/>
    <cellStyle name="Comma 184" xfId="1394" xr:uid="{0D5AB818-11DE-496D-A3E5-9551DE1D6FAB}"/>
    <cellStyle name="Comma 185" xfId="1402" xr:uid="{D859BD41-BC32-4D32-92A2-BF1BD3758172}"/>
    <cellStyle name="Comma 186" xfId="1404" xr:uid="{EE796AC1-831A-4046-BAC6-97F07498B2E8}"/>
    <cellStyle name="Comma 187" xfId="1406" xr:uid="{08653E8A-3A7F-4351-BD89-7E313B1296E4}"/>
    <cellStyle name="Comma 188" xfId="1413" xr:uid="{5A228F9F-9966-47BF-BC83-F8B1DC20F9E6}"/>
    <cellStyle name="Comma 189" xfId="1415" xr:uid="{5ACE10CD-D482-4DF2-887F-1C08C8451679}"/>
    <cellStyle name="Comma 19" xfId="689" xr:uid="{00000000-0005-0000-0000-0000A9000000}"/>
    <cellStyle name="Comma 190" xfId="1417" xr:uid="{1A63FAC6-CF62-40F1-9AF6-1279D700B21F}"/>
    <cellStyle name="Comma 191" xfId="1419" xr:uid="{A2DC5766-D2FA-4385-B916-AD7B590BD1F7}"/>
    <cellStyle name="Comma 192" xfId="1421" xr:uid="{64EA5B8A-FD3C-4BCE-B420-7DF0D1B496F1}"/>
    <cellStyle name="Comma 193" xfId="1424" xr:uid="{9E2C4EB6-843C-49BB-A6FD-902BCF119FB9}"/>
    <cellStyle name="Comma 194" xfId="1426" xr:uid="{325E92DD-4418-423C-88D6-1D4E0B3FC973}"/>
    <cellStyle name="Comma 195" xfId="1428" xr:uid="{ADB00524-1FDA-4B2D-B833-540CC37047B7}"/>
    <cellStyle name="Comma 196" xfId="1430" xr:uid="{E854FC40-728A-4FAF-A21E-F8937D294B0C}"/>
    <cellStyle name="Comma 197" xfId="1432" xr:uid="{8C6EDA6D-913E-4A11-91A4-4B307BE0046A}"/>
    <cellStyle name="Comma 198" xfId="1435" xr:uid="{C225487E-19B7-4272-80A2-B9FDA274FD33}"/>
    <cellStyle name="Comma 199" xfId="1437" xr:uid="{8654F112-38B8-4360-8F61-3E9B7F353BF5}"/>
    <cellStyle name="Comma 2" xfId="161" xr:uid="{00000000-0005-0000-0000-0000AA000000}"/>
    <cellStyle name="Comma 2 2" xfId="162" xr:uid="{00000000-0005-0000-0000-0000AB000000}"/>
    <cellStyle name="Comma 20" xfId="692" xr:uid="{00000000-0005-0000-0000-0000AC000000}"/>
    <cellStyle name="Comma 200" xfId="1439" xr:uid="{F7CB135A-0614-4F3B-A8D7-DC3A3C669463}"/>
    <cellStyle name="Comma 201" xfId="1441" xr:uid="{35A62C0E-2BD2-4FCC-A1BD-8C6A5AB7709B}"/>
    <cellStyle name="Comma 202" xfId="1443" xr:uid="{90FACCB2-3263-422A-A4AC-A92F5FC4445A}"/>
    <cellStyle name="Comma 203" xfId="1445" xr:uid="{0EAAEAAB-D970-4BB6-9309-1963CB615D6A}"/>
    <cellStyle name="Comma 204" xfId="1448" xr:uid="{8445F7DE-10A6-4FF9-83E8-06D9FEDECBCD}"/>
    <cellStyle name="Comma 205" xfId="1450" xr:uid="{42E0F4C9-6496-4881-B9DA-F3F0CBF9E479}"/>
    <cellStyle name="Comma 206" xfId="1452" xr:uid="{62F91B50-267F-45AC-9426-DF2AEF2B280F}"/>
    <cellStyle name="Comma 207" xfId="1454" xr:uid="{394681AE-CAE1-4905-ABC9-898AE31CF0F0}"/>
    <cellStyle name="Comma 208" xfId="1456" xr:uid="{89D40EA8-55D1-4F3B-997D-02643E09BDAC}"/>
    <cellStyle name="Comma 209" xfId="1458" xr:uid="{7C2F986A-6539-4901-BE1C-F8BD0CD03400}"/>
    <cellStyle name="Comma 21" xfId="695" xr:uid="{00000000-0005-0000-0000-0000AD000000}"/>
    <cellStyle name="Comma 210" xfId="1463" xr:uid="{E9E3F5D0-F8D6-4171-AB92-58251EB2D7C1}"/>
    <cellStyle name="Comma 211" xfId="1465" xr:uid="{A8ACDB17-ACB9-4174-8F95-465F65058A93}"/>
    <cellStyle name="Comma 212" xfId="1467" xr:uid="{80281ACA-B0AA-4151-80CC-6960231FA9E8}"/>
    <cellStyle name="Comma 213" xfId="1471" xr:uid="{FED9602E-A21C-4D25-9601-66777271F0E0}"/>
    <cellStyle name="Comma 214" xfId="1473" xr:uid="{444FB92A-C773-4A0D-B1D9-A7A78A04BC72}"/>
    <cellStyle name="Comma 215" xfId="1475" xr:uid="{D253939B-9C85-44E1-A056-AF25C6025098}"/>
    <cellStyle name="Comma 216" xfId="1477" xr:uid="{A9A2FCF4-6C4D-4D13-B89A-B1DFB57467DD}"/>
    <cellStyle name="Comma 217" xfId="1482" xr:uid="{4F00B69A-DCF0-4FC5-A0BF-09C0F5C031EC}"/>
    <cellStyle name="Comma 218" xfId="1484" xr:uid="{4562CBC9-7708-4B81-B130-DD6F66BC9AC9}"/>
    <cellStyle name="Comma 219" xfId="1486" xr:uid="{98D9F46F-2D9D-4347-A59F-C82953BEE9E0}"/>
    <cellStyle name="Comma 22" xfId="700" xr:uid="{00000000-0005-0000-0000-0000AE000000}"/>
    <cellStyle name="Comma 220" xfId="1488" xr:uid="{F74BCD9C-CB99-4112-807F-754C391C40DC}"/>
    <cellStyle name="Comma 221" xfId="1490" xr:uid="{D992319D-1F76-4A93-B2FD-B6BF2D42DBB5}"/>
    <cellStyle name="Comma 222" xfId="1492" xr:uid="{725973A1-2F96-4D08-9A58-C0699B1FA71C}"/>
    <cellStyle name="Comma 223" xfId="1494" xr:uid="{EA2457E5-D70D-4257-91C5-0A142B7CFCD8}"/>
    <cellStyle name="Comma 224" xfId="1496" xr:uid="{AFCF39C7-4632-4D06-8E03-FF9D2FCFC556}"/>
    <cellStyle name="Comma 225" xfId="1498" xr:uid="{F544C3A4-62C7-4F5A-83B1-FC2002E652E7}"/>
    <cellStyle name="Comma 226" xfId="1501" xr:uid="{58CB7491-0AC4-42ED-8FA1-3C428E97454C}"/>
    <cellStyle name="Comma 227" xfId="1505" xr:uid="{92ACEF6B-E33D-4E1D-AC92-8F73601B3A60}"/>
    <cellStyle name="Comma 228" xfId="2024" xr:uid="{E63B37F1-8CBE-4214-930E-061328DDB966}"/>
    <cellStyle name="Comma 23" xfId="703" xr:uid="{00000000-0005-0000-0000-0000AF000000}"/>
    <cellStyle name="Comma 24" xfId="706" xr:uid="{00000000-0005-0000-0000-0000B0000000}"/>
    <cellStyle name="Comma 25" xfId="708" xr:uid="{00000000-0005-0000-0000-0000B1000000}"/>
    <cellStyle name="Comma 26" xfId="720" xr:uid="{00000000-0005-0000-0000-0000B2000000}"/>
    <cellStyle name="Comma 27" xfId="722" xr:uid="{00000000-0005-0000-0000-0000B3000000}"/>
    <cellStyle name="Comma 28" xfId="724" xr:uid="{00000000-0005-0000-0000-0000B4000000}"/>
    <cellStyle name="Comma 29" xfId="728" xr:uid="{00000000-0005-0000-0000-0000B5000000}"/>
    <cellStyle name="Comma 3" xfId="163" xr:uid="{00000000-0005-0000-0000-0000B6000000}"/>
    <cellStyle name="Comma 30" xfId="735" xr:uid="{00000000-0005-0000-0000-0000B7000000}"/>
    <cellStyle name="Comma 31" xfId="737" xr:uid="{00000000-0005-0000-0000-0000B8000000}"/>
    <cellStyle name="Comma 32" xfId="740" xr:uid="{00000000-0005-0000-0000-0000B9000000}"/>
    <cellStyle name="Comma 33" xfId="742" xr:uid="{00000000-0005-0000-0000-0000BA000000}"/>
    <cellStyle name="Comma 34" xfId="769" xr:uid="{00000000-0005-0000-0000-0000BB000000}"/>
    <cellStyle name="Comma 35" xfId="781" xr:uid="{00000000-0005-0000-0000-0000BC000000}"/>
    <cellStyle name="Comma 36" xfId="783" xr:uid="{00000000-0005-0000-0000-0000BD000000}"/>
    <cellStyle name="Comma 37" xfId="785" xr:uid="{00000000-0005-0000-0000-0000BE000000}"/>
    <cellStyle name="Comma 38" xfId="788" xr:uid="{00000000-0005-0000-0000-0000BF000000}"/>
    <cellStyle name="Comma 39" xfId="799" xr:uid="{00000000-0005-0000-0000-0000C0000000}"/>
    <cellStyle name="Comma 4" xfId="164" xr:uid="{00000000-0005-0000-0000-0000C1000000}"/>
    <cellStyle name="Comma 40" xfId="802" xr:uid="{00000000-0005-0000-0000-0000C2000000}"/>
    <cellStyle name="Comma 41" xfId="805" xr:uid="{00000000-0005-0000-0000-0000C3000000}"/>
    <cellStyle name="Comma 42" xfId="807" xr:uid="{00000000-0005-0000-0000-0000C4000000}"/>
    <cellStyle name="Comma 43" xfId="810" xr:uid="{00000000-0005-0000-0000-0000C5000000}"/>
    <cellStyle name="Comma 44" xfId="822" xr:uid="{00000000-0005-0000-0000-0000C6000000}"/>
    <cellStyle name="Comma 45" xfId="830" xr:uid="{00000000-0005-0000-0000-0000C7000000}"/>
    <cellStyle name="Comma 46" xfId="832" xr:uid="{00000000-0005-0000-0000-0000C8000000}"/>
    <cellStyle name="Comma 47" xfId="834" xr:uid="{00000000-0005-0000-0000-0000C9000000}"/>
    <cellStyle name="Comma 48" xfId="836" xr:uid="{00000000-0005-0000-0000-0000CA000000}"/>
    <cellStyle name="Comma 49" xfId="838" xr:uid="{00000000-0005-0000-0000-0000CB000000}"/>
    <cellStyle name="Comma 5" xfId="617" xr:uid="{00000000-0005-0000-0000-0000CC000000}"/>
    <cellStyle name="Comma 50" xfId="840" xr:uid="{00000000-0005-0000-0000-0000CD000000}"/>
    <cellStyle name="Comma 51" xfId="842" xr:uid="{00000000-0005-0000-0000-0000CE000000}"/>
    <cellStyle name="Comma 52" xfId="845" xr:uid="{00000000-0005-0000-0000-0000CF000000}"/>
    <cellStyle name="Comma 53" xfId="859" xr:uid="{00000000-0005-0000-0000-0000D0000000}"/>
    <cellStyle name="Comma 54" xfId="861" xr:uid="{00000000-0005-0000-0000-0000D1000000}"/>
    <cellStyle name="Comma 55" xfId="863" xr:uid="{00000000-0005-0000-0000-0000D2000000}"/>
    <cellStyle name="Comma 56" xfId="865" xr:uid="{00000000-0005-0000-0000-0000D3000000}"/>
    <cellStyle name="Comma 57" xfId="868" xr:uid="{00000000-0005-0000-0000-0000D4000000}"/>
    <cellStyle name="Comma 58" xfId="870" xr:uid="{00000000-0005-0000-0000-0000D5000000}"/>
    <cellStyle name="Comma 59" xfId="878" xr:uid="{00000000-0005-0000-0000-0000D6000000}"/>
    <cellStyle name="Comma 6" xfId="625" xr:uid="{00000000-0005-0000-0000-0000D7000000}"/>
    <cellStyle name="Comma 60" xfId="880" xr:uid="{00000000-0005-0000-0000-0000D8000000}"/>
    <cellStyle name="Comma 61" xfId="882" xr:uid="{00000000-0005-0000-0000-0000D9000000}"/>
    <cellStyle name="Comma 62" xfId="884" xr:uid="{00000000-0005-0000-0000-0000DA000000}"/>
    <cellStyle name="Comma 63" xfId="893" xr:uid="{00000000-0005-0000-0000-0000DB000000}"/>
    <cellStyle name="Comma 64" xfId="895" xr:uid="{00000000-0005-0000-0000-0000DC000000}"/>
    <cellStyle name="Comma 65" xfId="897" xr:uid="{00000000-0005-0000-0000-0000DD000000}"/>
    <cellStyle name="Comma 66" xfId="899" xr:uid="{00000000-0005-0000-0000-0000DE000000}"/>
    <cellStyle name="Comma 67" xfId="908" xr:uid="{00000000-0005-0000-0000-0000DF000000}"/>
    <cellStyle name="Comma 68" xfId="911" xr:uid="{00000000-0005-0000-0000-0000E0000000}"/>
    <cellStyle name="Comma 69" xfId="913" xr:uid="{00000000-0005-0000-0000-0000E1000000}"/>
    <cellStyle name="Comma 7" xfId="628" xr:uid="{00000000-0005-0000-0000-0000E2000000}"/>
    <cellStyle name="Comma 70" xfId="915" xr:uid="{00000000-0005-0000-0000-0000E3000000}"/>
    <cellStyle name="Comma 71" xfId="922" xr:uid="{00000000-0005-0000-0000-0000E4000000}"/>
    <cellStyle name="Comma 72" xfId="931" xr:uid="{00000000-0005-0000-0000-0000E5000000}"/>
    <cellStyle name="Comma 73" xfId="933" xr:uid="{00000000-0005-0000-0000-0000E6000000}"/>
    <cellStyle name="Comma 74" xfId="935" xr:uid="{00000000-0005-0000-0000-0000E7000000}"/>
    <cellStyle name="Comma 75" xfId="937" xr:uid="{00000000-0005-0000-0000-0000E8000000}"/>
    <cellStyle name="Comma 76" xfId="942" xr:uid="{00000000-0005-0000-0000-0000E9000000}"/>
    <cellStyle name="Comma 77" xfId="944" xr:uid="{00000000-0005-0000-0000-0000EA000000}"/>
    <cellStyle name="Comma 78" xfId="946" xr:uid="{00000000-0005-0000-0000-0000EB000000}"/>
    <cellStyle name="Comma 79" xfId="948" xr:uid="{00000000-0005-0000-0000-0000EC000000}"/>
    <cellStyle name="Comma 8" xfId="646" xr:uid="{00000000-0005-0000-0000-0000ED000000}"/>
    <cellStyle name="Comma 80" xfId="950" xr:uid="{00000000-0005-0000-0000-0000EE000000}"/>
    <cellStyle name="Comma 81" xfId="952" xr:uid="{00000000-0005-0000-0000-0000EF000000}"/>
    <cellStyle name="Comma 82" xfId="960" xr:uid="{00000000-0005-0000-0000-0000F0000000}"/>
    <cellStyle name="Comma 83" xfId="971" xr:uid="{00000000-0005-0000-0000-0000F1000000}"/>
    <cellStyle name="Comma 84" xfId="975" xr:uid="{00000000-0005-0000-0000-0000F2000000}"/>
    <cellStyle name="Comma 85" xfId="982" xr:uid="{00000000-0005-0000-0000-0000F3000000}"/>
    <cellStyle name="Comma 86" xfId="984" xr:uid="{00000000-0005-0000-0000-0000F4000000}"/>
    <cellStyle name="Comma 87" xfId="1013" xr:uid="{00000000-0005-0000-0000-0000F5000000}"/>
    <cellStyle name="Comma 88" xfId="1016" xr:uid="{00000000-0005-0000-0000-0000F6000000}"/>
    <cellStyle name="Comma 89" xfId="1023" xr:uid="{00000000-0005-0000-0000-0000F7000000}"/>
    <cellStyle name="Comma 9" xfId="649" xr:uid="{00000000-0005-0000-0000-0000F8000000}"/>
    <cellStyle name="Comma 90" xfId="1025" xr:uid="{00000000-0005-0000-0000-0000F9000000}"/>
    <cellStyle name="Comma 91" xfId="1028" xr:uid="{00000000-0005-0000-0000-0000FA000000}"/>
    <cellStyle name="Comma 92" xfId="1031" xr:uid="{F541409F-0A46-4577-8919-EAC5CA3E4D41}"/>
    <cellStyle name="Comma 93" xfId="1033" xr:uid="{504F817B-0CFD-472C-8D3F-9875EE63CB21}"/>
    <cellStyle name="Comma 94" xfId="1035" xr:uid="{416BB14E-2110-4E7A-83D3-72B40905C1B2}"/>
    <cellStyle name="Comma 95" xfId="1048" xr:uid="{4D83E4F5-97DB-4961-86AD-5F0FDA130193}"/>
    <cellStyle name="Comma 96" xfId="1050" xr:uid="{B9279096-ECBD-406C-800A-10165CE37161}"/>
    <cellStyle name="Comma 97" xfId="1052" xr:uid="{F734D342-F077-4580-8B65-46205CA8FEE4}"/>
    <cellStyle name="Comma 98" xfId="1054" xr:uid="{2EE4CB9D-4391-4633-A0F9-A9FB3DA1C02F}"/>
    <cellStyle name="Comma 99" xfId="1066" xr:uid="{9B1DAF50-C4C6-42F5-AFC4-228146CB8B36}"/>
    <cellStyle name="Explanatory Text" xfId="165" builtinId="53" customBuiltin="1"/>
    <cellStyle name="Good" xfId="166" builtinId="26" customBuiltin="1"/>
    <cellStyle name="Heading 1" xfId="167" builtinId="16" customBuiltin="1"/>
    <cellStyle name="Heading 2" xfId="168" builtinId="17" customBuiltin="1"/>
    <cellStyle name="Heading 3" xfId="169" builtinId="18" customBuiltin="1"/>
    <cellStyle name="Heading 4" xfId="170" builtinId="19" customBuiltin="1"/>
    <cellStyle name="Input" xfId="171" builtinId="20" customBuiltin="1"/>
    <cellStyle name="Linked Cell" xfId="172" builtinId="24" customBuiltin="1"/>
    <cellStyle name="Neutral" xfId="173" builtinId="28" customBuiltin="1"/>
    <cellStyle name="Normal" xfId="0" builtinId="0"/>
    <cellStyle name="Normal 10" xfId="174" xr:uid="{00000000-0005-0000-0000-000005010000}"/>
    <cellStyle name="Normal 100" xfId="175" xr:uid="{00000000-0005-0000-0000-000006010000}"/>
    <cellStyle name="Normal 101" xfId="176" xr:uid="{00000000-0005-0000-0000-000007010000}"/>
    <cellStyle name="Normal 102" xfId="177" xr:uid="{00000000-0005-0000-0000-000008010000}"/>
    <cellStyle name="Normal 103" xfId="178" xr:uid="{00000000-0005-0000-0000-000009010000}"/>
    <cellStyle name="Normal 104" xfId="179" xr:uid="{00000000-0005-0000-0000-00000A010000}"/>
    <cellStyle name="Normal 105" xfId="180" xr:uid="{00000000-0005-0000-0000-00000B010000}"/>
    <cellStyle name="Normal 106" xfId="181" xr:uid="{00000000-0005-0000-0000-00000C010000}"/>
    <cellStyle name="Normal 107" xfId="182" xr:uid="{00000000-0005-0000-0000-00000D010000}"/>
    <cellStyle name="Normal 108" xfId="183" xr:uid="{00000000-0005-0000-0000-00000E010000}"/>
    <cellStyle name="Normal 109" xfId="184" xr:uid="{00000000-0005-0000-0000-00000F010000}"/>
    <cellStyle name="Normal 11" xfId="185" xr:uid="{00000000-0005-0000-0000-000010010000}"/>
    <cellStyle name="Normal 110" xfId="186" xr:uid="{00000000-0005-0000-0000-000011010000}"/>
    <cellStyle name="Normal 111" xfId="187" xr:uid="{00000000-0005-0000-0000-000012010000}"/>
    <cellStyle name="Normal 112" xfId="188" xr:uid="{00000000-0005-0000-0000-000013010000}"/>
    <cellStyle name="Normal 113" xfId="189" xr:uid="{00000000-0005-0000-0000-000014010000}"/>
    <cellStyle name="Normal 114" xfId="190" xr:uid="{00000000-0005-0000-0000-000015010000}"/>
    <cellStyle name="Normal 115" xfId="191" xr:uid="{00000000-0005-0000-0000-000016010000}"/>
    <cellStyle name="Normal 116" xfId="192" xr:uid="{00000000-0005-0000-0000-000017010000}"/>
    <cellStyle name="Normal 117" xfId="193" xr:uid="{00000000-0005-0000-0000-000018010000}"/>
    <cellStyle name="Normal 118" xfId="194" xr:uid="{00000000-0005-0000-0000-000019010000}"/>
    <cellStyle name="Normal 119" xfId="195" xr:uid="{00000000-0005-0000-0000-00001A010000}"/>
    <cellStyle name="Normal 12" xfId="196" xr:uid="{00000000-0005-0000-0000-00001B010000}"/>
    <cellStyle name="Normal 120" xfId="197" xr:uid="{00000000-0005-0000-0000-00001C010000}"/>
    <cellStyle name="Normal 121" xfId="198" xr:uid="{00000000-0005-0000-0000-00001D010000}"/>
    <cellStyle name="Normal 122" xfId="199" xr:uid="{00000000-0005-0000-0000-00001E010000}"/>
    <cellStyle name="Normal 123" xfId="200" xr:uid="{00000000-0005-0000-0000-00001F010000}"/>
    <cellStyle name="Normal 124" xfId="201" xr:uid="{00000000-0005-0000-0000-000020010000}"/>
    <cellStyle name="Normal 125" xfId="202" xr:uid="{00000000-0005-0000-0000-000021010000}"/>
    <cellStyle name="Normal 126" xfId="203" xr:uid="{00000000-0005-0000-0000-000022010000}"/>
    <cellStyle name="Normal 127" xfId="204" xr:uid="{00000000-0005-0000-0000-000023010000}"/>
    <cellStyle name="Normal 128" xfId="205" xr:uid="{00000000-0005-0000-0000-000024010000}"/>
    <cellStyle name="Normal 129" xfId="206" xr:uid="{00000000-0005-0000-0000-000025010000}"/>
    <cellStyle name="Normal 13" xfId="207" xr:uid="{00000000-0005-0000-0000-000026010000}"/>
    <cellStyle name="Normal 130" xfId="208" xr:uid="{00000000-0005-0000-0000-000027010000}"/>
    <cellStyle name="Normal 131" xfId="209" xr:uid="{00000000-0005-0000-0000-000028010000}"/>
    <cellStyle name="Normal 132" xfId="210" xr:uid="{00000000-0005-0000-0000-000029010000}"/>
    <cellStyle name="Normal 133" xfId="211" xr:uid="{00000000-0005-0000-0000-00002A010000}"/>
    <cellStyle name="Normal 134" xfId="212" xr:uid="{00000000-0005-0000-0000-00002B010000}"/>
    <cellStyle name="Normal 135" xfId="213" xr:uid="{00000000-0005-0000-0000-00002C010000}"/>
    <cellStyle name="Normal 136" xfId="214" xr:uid="{00000000-0005-0000-0000-00002D010000}"/>
    <cellStyle name="Normal 137" xfId="215" xr:uid="{00000000-0005-0000-0000-00002E010000}"/>
    <cellStyle name="Normal 138" xfId="216" xr:uid="{00000000-0005-0000-0000-00002F010000}"/>
    <cellStyle name="Normal 139" xfId="217" xr:uid="{00000000-0005-0000-0000-000030010000}"/>
    <cellStyle name="Normal 14" xfId="218" xr:uid="{00000000-0005-0000-0000-000031010000}"/>
    <cellStyle name="Normal 140" xfId="219" xr:uid="{00000000-0005-0000-0000-000032010000}"/>
    <cellStyle name="Normal 141" xfId="220" xr:uid="{00000000-0005-0000-0000-000033010000}"/>
    <cellStyle name="Normal 142" xfId="221" xr:uid="{00000000-0005-0000-0000-000034010000}"/>
    <cellStyle name="Normal 143" xfId="222" xr:uid="{00000000-0005-0000-0000-000035010000}"/>
    <cellStyle name="Normal 144" xfId="223" xr:uid="{00000000-0005-0000-0000-000036010000}"/>
    <cellStyle name="Normal 145" xfId="224" xr:uid="{00000000-0005-0000-0000-000037010000}"/>
    <cellStyle name="Normal 146" xfId="225" xr:uid="{00000000-0005-0000-0000-000038010000}"/>
    <cellStyle name="Normal 147" xfId="226" xr:uid="{00000000-0005-0000-0000-000039010000}"/>
    <cellStyle name="Normal 148" xfId="227" xr:uid="{00000000-0005-0000-0000-00003A010000}"/>
    <cellStyle name="Normal 149" xfId="228" xr:uid="{00000000-0005-0000-0000-00003B010000}"/>
    <cellStyle name="Normal 15" xfId="229" xr:uid="{00000000-0005-0000-0000-00003C010000}"/>
    <cellStyle name="Normal 150" xfId="230" xr:uid="{00000000-0005-0000-0000-00003D010000}"/>
    <cellStyle name="Normal 151" xfId="231" xr:uid="{00000000-0005-0000-0000-00003E010000}"/>
    <cellStyle name="Normal 152" xfId="232" xr:uid="{00000000-0005-0000-0000-00003F010000}"/>
    <cellStyle name="Normal 153" xfId="233" xr:uid="{00000000-0005-0000-0000-000040010000}"/>
    <cellStyle name="Normal 154" xfId="234" xr:uid="{00000000-0005-0000-0000-000041010000}"/>
    <cellStyle name="Normal 155" xfId="235" xr:uid="{00000000-0005-0000-0000-000042010000}"/>
    <cellStyle name="Normal 156" xfId="236" xr:uid="{00000000-0005-0000-0000-000043010000}"/>
    <cellStyle name="Normal 157" xfId="237" xr:uid="{00000000-0005-0000-0000-000044010000}"/>
    <cellStyle name="Normal 158" xfId="238" xr:uid="{00000000-0005-0000-0000-000045010000}"/>
    <cellStyle name="Normal 159" xfId="239" xr:uid="{00000000-0005-0000-0000-000046010000}"/>
    <cellStyle name="Normal 16" xfId="240" xr:uid="{00000000-0005-0000-0000-000047010000}"/>
    <cellStyle name="Normal 160" xfId="241" xr:uid="{00000000-0005-0000-0000-000048010000}"/>
    <cellStyle name="Normal 161" xfId="242" xr:uid="{00000000-0005-0000-0000-000049010000}"/>
    <cellStyle name="Normal 162" xfId="243" xr:uid="{00000000-0005-0000-0000-00004A010000}"/>
    <cellStyle name="Normal 163" xfId="244" xr:uid="{00000000-0005-0000-0000-00004B010000}"/>
    <cellStyle name="Normal 164" xfId="245" xr:uid="{00000000-0005-0000-0000-00004C010000}"/>
    <cellStyle name="Normal 165" xfId="246" xr:uid="{00000000-0005-0000-0000-00004D010000}"/>
    <cellStyle name="Normal 166" xfId="247" xr:uid="{00000000-0005-0000-0000-00004E010000}"/>
    <cellStyle name="Normal 167" xfId="248" xr:uid="{00000000-0005-0000-0000-00004F010000}"/>
    <cellStyle name="Normal 168" xfId="249" xr:uid="{00000000-0005-0000-0000-000050010000}"/>
    <cellStyle name="Normal 169" xfId="250" xr:uid="{00000000-0005-0000-0000-000051010000}"/>
    <cellStyle name="Normal 17" xfId="251" xr:uid="{00000000-0005-0000-0000-000052010000}"/>
    <cellStyle name="Normal 170" xfId="252" xr:uid="{00000000-0005-0000-0000-000053010000}"/>
    <cellStyle name="Normal 171" xfId="253" xr:uid="{00000000-0005-0000-0000-000054010000}"/>
    <cellStyle name="Normal 172" xfId="254" xr:uid="{00000000-0005-0000-0000-000055010000}"/>
    <cellStyle name="Normal 173" xfId="255" xr:uid="{00000000-0005-0000-0000-000056010000}"/>
    <cellStyle name="Normal 174" xfId="256" xr:uid="{00000000-0005-0000-0000-000057010000}"/>
    <cellStyle name="Normal 175" xfId="257" xr:uid="{00000000-0005-0000-0000-000058010000}"/>
    <cellStyle name="Normal 176" xfId="258" xr:uid="{00000000-0005-0000-0000-000059010000}"/>
    <cellStyle name="Normal 177" xfId="259" xr:uid="{00000000-0005-0000-0000-00005A010000}"/>
    <cellStyle name="Normal 178" xfId="260" xr:uid="{00000000-0005-0000-0000-00005B010000}"/>
    <cellStyle name="Normal 179" xfId="261" xr:uid="{00000000-0005-0000-0000-00005C010000}"/>
    <cellStyle name="Normal 18" xfId="262" xr:uid="{00000000-0005-0000-0000-00005D010000}"/>
    <cellStyle name="Normal 180" xfId="263" xr:uid="{00000000-0005-0000-0000-00005E010000}"/>
    <cellStyle name="Normal 181" xfId="264" xr:uid="{00000000-0005-0000-0000-00005F010000}"/>
    <cellStyle name="Normal 182" xfId="265" xr:uid="{00000000-0005-0000-0000-000060010000}"/>
    <cellStyle name="Normal 183" xfId="266" xr:uid="{00000000-0005-0000-0000-000061010000}"/>
    <cellStyle name="Normal 184" xfId="593" xr:uid="{00000000-0005-0000-0000-000062010000}"/>
    <cellStyle name="Normal 185" xfId="604" xr:uid="{00000000-0005-0000-0000-000063010000}"/>
    <cellStyle name="Normal 186" xfId="607" xr:uid="{00000000-0005-0000-0000-000064010000}"/>
    <cellStyle name="Normal 187" xfId="612" xr:uid="{00000000-0005-0000-0000-000065010000}"/>
    <cellStyle name="Normal 188" xfId="622" xr:uid="{00000000-0005-0000-0000-000066010000}"/>
    <cellStyle name="Normal 189" xfId="632" xr:uid="{00000000-0005-0000-0000-000067010000}"/>
    <cellStyle name="Normal 19" xfId="267" xr:uid="{00000000-0005-0000-0000-000068010000}"/>
    <cellStyle name="Normal 190" xfId="638" xr:uid="{00000000-0005-0000-0000-000069010000}"/>
    <cellStyle name="Normal 191" xfId="643" xr:uid="{00000000-0005-0000-0000-00006A010000}"/>
    <cellStyle name="Normal 192" xfId="648" xr:uid="{00000000-0005-0000-0000-00006B010000}"/>
    <cellStyle name="Normal 193" xfId="659" xr:uid="{00000000-0005-0000-0000-00006C010000}"/>
    <cellStyle name="Normal 194" xfId="667" xr:uid="{00000000-0005-0000-0000-00006D010000}"/>
    <cellStyle name="Normal 195" xfId="675" xr:uid="{00000000-0005-0000-0000-00006E010000}"/>
    <cellStyle name="Normal 196" xfId="686" xr:uid="{00000000-0005-0000-0000-00006F010000}"/>
    <cellStyle name="Normal 197" xfId="691" xr:uid="{00000000-0005-0000-0000-000070010000}"/>
    <cellStyle name="Normal 198" xfId="702" xr:uid="{00000000-0005-0000-0000-000071010000}"/>
    <cellStyle name="Normal 199" xfId="705" xr:uid="{00000000-0005-0000-0000-000072010000}"/>
    <cellStyle name="Normal 2" xfId="268" xr:uid="{00000000-0005-0000-0000-000073010000}"/>
    <cellStyle name="Normal 2 10" xfId="269" xr:uid="{00000000-0005-0000-0000-000074010000}"/>
    <cellStyle name="Normal 2 100" xfId="270" xr:uid="{00000000-0005-0000-0000-000075010000}"/>
    <cellStyle name="Normal 2 1000" xfId="1736" xr:uid="{5E27A5A5-BEA6-47B1-8AF1-E02885E131AE}"/>
    <cellStyle name="Normal 2 1001" xfId="1737" xr:uid="{2A23BE3B-97C1-4575-B370-1AC8B4AD49E2}"/>
    <cellStyle name="Normal 2 1002" xfId="1738" xr:uid="{6D0E0B1A-14CA-47A6-81A2-0297D210BC79}"/>
    <cellStyle name="Normal 2 1003" xfId="1739" xr:uid="{B3659F8F-D615-4BAF-BCCF-FC42A2F0EB25}"/>
    <cellStyle name="Normal 2 1004" xfId="1740" xr:uid="{BC6DB643-7965-4AE3-B719-C3066FC30185}"/>
    <cellStyle name="Normal 2 1005" xfId="1742" xr:uid="{2A7F1E85-68ED-40E3-8EBF-DA133D09B7A4}"/>
    <cellStyle name="Normal 2 1006" xfId="1743" xr:uid="{12766C37-9D70-43A8-99BA-D14B8E850752}"/>
    <cellStyle name="Normal 2 1007" xfId="1744" xr:uid="{56E04C4B-7619-4F51-A6AA-C58A16EADA99}"/>
    <cellStyle name="Normal 2 1008" xfId="1745" xr:uid="{FE300F40-932F-44A5-9F11-0FBA930309C6}"/>
    <cellStyle name="Normal 2 1009" xfId="1746" xr:uid="{26699F57-0635-4481-B1F2-E07B3664F10D}"/>
    <cellStyle name="Normal 2 101" xfId="271" xr:uid="{00000000-0005-0000-0000-000076010000}"/>
    <cellStyle name="Normal 2 1010" xfId="1747" xr:uid="{399C7171-6573-4C87-90C5-882FB4CA00F3}"/>
    <cellStyle name="Normal 2 1011" xfId="1748" xr:uid="{3267A742-A3DE-4851-B600-B5BD8097824B}"/>
    <cellStyle name="Normal 2 1012" xfId="1750" xr:uid="{C5A3A67E-8831-406D-A9F1-900A8E83F188}"/>
    <cellStyle name="Normal 2 1013" xfId="1751" xr:uid="{1A072C5F-EB64-42B9-8AA7-AE092801AB6A}"/>
    <cellStyle name="Normal 2 1014" xfId="1752" xr:uid="{D2FD3DA2-158A-4919-A23A-8233E6F2CBCE}"/>
    <cellStyle name="Normal 2 1015" xfId="1753" xr:uid="{E0C1A357-C482-4AEF-88CA-85E829763939}"/>
    <cellStyle name="Normal 2 1016" xfId="1754" xr:uid="{9FF6246C-97CA-4B7C-8156-27701AE0DC12}"/>
    <cellStyle name="Normal 2 1017" xfId="1755" xr:uid="{FCCEA592-9D7E-4B80-9889-370B5573F3E2}"/>
    <cellStyle name="Normal 2 1018" xfId="1756" xr:uid="{0987CC66-8DAB-4E76-8039-7D9CD4C35C38}"/>
    <cellStyle name="Normal 2 1019" xfId="1757" xr:uid="{67A75B68-BA62-4FCB-AB58-DEE31AFD9109}"/>
    <cellStyle name="Normal 2 102" xfId="272" xr:uid="{00000000-0005-0000-0000-000077010000}"/>
    <cellStyle name="Normal 2 1020" xfId="1758" xr:uid="{0E10BE9A-92B4-4411-BCAE-9157E09E4E76}"/>
    <cellStyle name="Normal 2 1021" xfId="1759" xr:uid="{286FC884-830B-4166-9C67-4AE536D1D85E}"/>
    <cellStyle name="Normal 2 1022" xfId="1760" xr:uid="{2045E67F-A441-485F-A4B3-466A84627F2E}"/>
    <cellStyle name="Normal 2 1023" xfId="1761" xr:uid="{A9A15E4D-48CE-4A58-B268-7C38E1EC5DDB}"/>
    <cellStyle name="Normal 2 1024" xfId="1762" xr:uid="{8A8194E3-447F-4D54-AFDE-D09FC9000289}"/>
    <cellStyle name="Normal 2 1025" xfId="1763" xr:uid="{204A2F1C-587D-4140-B57D-0252D104F170}"/>
    <cellStyle name="Normal 2 1026" xfId="1764" xr:uid="{F685CABD-1D6C-4E96-9720-7945BE593B08}"/>
    <cellStyle name="Normal 2 1027" xfId="1765" xr:uid="{82B92F90-4CA0-4544-9EE7-F0679A0397B6}"/>
    <cellStyle name="Normal 2 1028" xfId="1766" xr:uid="{3352970E-A599-45AA-A1F7-41769D8B6FD4}"/>
    <cellStyle name="Normal 2 1029" xfId="1767" xr:uid="{9E6F0BCF-D257-47E2-A771-6A25E93ECAE2}"/>
    <cellStyle name="Normal 2 103" xfId="273" xr:uid="{00000000-0005-0000-0000-000078010000}"/>
    <cellStyle name="Normal 2 1030" xfId="1768" xr:uid="{163546E2-319E-40E8-A38A-171EF013F1B0}"/>
    <cellStyle name="Normal 2 1031" xfId="1769" xr:uid="{FADEC613-FDD5-445E-8370-FD8D9370072C}"/>
    <cellStyle name="Normal 2 1032" xfId="1771" xr:uid="{CC48FDEB-0E5D-48C4-ACDF-D1A57E9ECA48}"/>
    <cellStyle name="Normal 2 1033" xfId="1772" xr:uid="{8A44AEF9-24F5-499C-9953-5A261F522E7D}"/>
    <cellStyle name="Normal 2 1034" xfId="1773" xr:uid="{ECF91689-C1DE-4E4E-B2B5-5DE506759C61}"/>
    <cellStyle name="Normal 2 1035" xfId="1774" xr:uid="{D4219270-8E78-4808-B354-8078013D281A}"/>
    <cellStyle name="Normal 2 1036" xfId="1775" xr:uid="{52AB86BA-AC61-463E-A0EE-87D519DA6777}"/>
    <cellStyle name="Normal 2 1037" xfId="1776" xr:uid="{56DD6300-D7B5-4D59-8BD9-D37BA5075B12}"/>
    <cellStyle name="Normal 2 1038" xfId="1777" xr:uid="{1E808FE8-75C4-4B23-BCCB-7B13E6E2B64E}"/>
    <cellStyle name="Normal 2 1039" xfId="1778" xr:uid="{EF1AAC27-6AB6-4E77-8722-44F10AEA9899}"/>
    <cellStyle name="Normal 2 104" xfId="274" xr:uid="{00000000-0005-0000-0000-000079010000}"/>
    <cellStyle name="Normal 2 1040" xfId="1779" xr:uid="{D43FE997-8FF5-468D-B173-508A0CC8775E}"/>
    <cellStyle name="Normal 2 1041" xfId="1781" xr:uid="{D158F76B-A8C0-4520-8389-A216339E5043}"/>
    <cellStyle name="Normal 2 1042" xfId="1782" xr:uid="{407FD8D9-38D7-4562-9A9C-DFD1F375C569}"/>
    <cellStyle name="Normal 2 1043" xfId="1783" xr:uid="{6F9F064D-A6AF-4AEB-90EB-CCD0FF28F869}"/>
    <cellStyle name="Normal 2 1044" xfId="1784" xr:uid="{EF1AC145-E0A5-4AC9-8E23-34E41E38A0B9}"/>
    <cellStyle name="Normal 2 1045" xfId="1785" xr:uid="{31C2D96B-4C9E-4482-9F4D-B034778CDDE3}"/>
    <cellStyle name="Normal 2 1046" xfId="1786" xr:uid="{84AA2EEE-5799-41C8-AC18-0EFFB04929C1}"/>
    <cellStyle name="Normal 2 1047" xfId="1787" xr:uid="{17E1A40D-502F-4AB1-A652-790D5EB863ED}"/>
    <cellStyle name="Normal 2 1048" xfId="1789" xr:uid="{10ECE9FB-630D-4828-A935-0A3E36E0F282}"/>
    <cellStyle name="Normal 2 1049" xfId="1790" xr:uid="{A95BAF90-F6BF-447C-8396-3294DEC31BA3}"/>
    <cellStyle name="Normal 2 105" xfId="275" xr:uid="{00000000-0005-0000-0000-00007A010000}"/>
    <cellStyle name="Normal 2 1050" xfId="1791" xr:uid="{AB22E804-9A0E-468B-B5A6-DFA8E757F578}"/>
    <cellStyle name="Normal 2 1051" xfId="1792" xr:uid="{28773B79-B5B6-4560-8F53-592471ABEC3F}"/>
    <cellStyle name="Normal 2 1052" xfId="1793" xr:uid="{4C67F438-B9F7-4A43-ACCF-841BCB9DCA6F}"/>
    <cellStyle name="Normal 2 1053" xfId="1795" xr:uid="{74F3BDA3-F26C-4570-9868-079939ED8134}"/>
    <cellStyle name="Normal 2 1054" xfId="1796" xr:uid="{9BA456C4-95B2-4AF0-BCCA-3D1EB3BEF020}"/>
    <cellStyle name="Normal 2 1055" xfId="1797" xr:uid="{780E22C3-2F52-4C59-8548-6C3E5D2AA03A}"/>
    <cellStyle name="Normal 2 1056" xfId="1798" xr:uid="{7E61921F-1395-487E-BDFB-BE9095870CD4}"/>
    <cellStyle name="Normal 2 1057" xfId="1799" xr:uid="{25EF4853-3B3F-4254-AA25-D113CE56101B}"/>
    <cellStyle name="Normal 2 1058" xfId="1800" xr:uid="{C85425D4-507C-42D4-B004-AEC98BC7D50D}"/>
    <cellStyle name="Normal 2 1059" xfId="1801" xr:uid="{22C6908A-129E-49E6-B477-27A807A8397A}"/>
    <cellStyle name="Normal 2 106" xfId="276" xr:uid="{00000000-0005-0000-0000-00007B010000}"/>
    <cellStyle name="Normal 2 1060" xfId="1802" xr:uid="{7E2664E6-DAF5-4AD2-B7E6-43B1895229E1}"/>
    <cellStyle name="Normal 2 1061" xfId="1803" xr:uid="{7F8992B8-6574-436F-BA9B-202F693062A4}"/>
    <cellStyle name="Normal 2 1062" xfId="1804" xr:uid="{F276E172-65B9-4BBC-BDDC-3786495C4101}"/>
    <cellStyle name="Normal 2 1063" xfId="1805" xr:uid="{0E495B92-B8F7-4573-AE25-0ECD2C51E8E9}"/>
    <cellStyle name="Normal 2 1064" xfId="1806" xr:uid="{16118EFF-D1D4-431C-A2B4-6C9282E26072}"/>
    <cellStyle name="Normal 2 1065" xfId="1807" xr:uid="{521400C8-FADF-47F6-AC73-792BD28FD819}"/>
    <cellStyle name="Normal 2 1066" xfId="1808" xr:uid="{5B057384-DB22-4FD8-BFEB-6514FAABB572}"/>
    <cellStyle name="Normal 2 1067" xfId="1809" xr:uid="{79D200CC-9862-4BDC-8D53-5FAB6409C908}"/>
    <cellStyle name="Normal 2 1068" xfId="1810" xr:uid="{4290DDD1-F298-4D7C-A631-D2079BEA6F09}"/>
    <cellStyle name="Normal 2 1069" xfId="1811" xr:uid="{AD04C33B-6A7E-4840-90F2-F3CAA181DFA8}"/>
    <cellStyle name="Normal 2 107" xfId="277" xr:uid="{00000000-0005-0000-0000-00007C010000}"/>
    <cellStyle name="Normal 2 1070" xfId="1812" xr:uid="{C079107C-CD1F-41A4-9EF2-9F0887038C27}"/>
    <cellStyle name="Normal 2 1071" xfId="1813" xr:uid="{DFDABB41-7DE8-4659-BF41-3BEE679A1F30}"/>
    <cellStyle name="Normal 2 1072" xfId="1814" xr:uid="{A782C06F-9D19-4555-A226-50C61B65853A}"/>
    <cellStyle name="Normal 2 1073" xfId="1815" xr:uid="{569D444B-C980-48C1-BD71-523AF9021A98}"/>
    <cellStyle name="Normal 2 1074" xfId="1816" xr:uid="{AA3A7523-426D-426A-A923-3AEA1D4C2B74}"/>
    <cellStyle name="Normal 2 1075" xfId="1817" xr:uid="{078A0B7A-D01D-434C-8FD3-A2A1DC2F23CD}"/>
    <cellStyle name="Normal 2 1076" xfId="1818" xr:uid="{3CD41474-103A-46ED-B2CB-F95C3D5198CC}"/>
    <cellStyle name="Normal 2 1077" xfId="1819" xr:uid="{60A9617E-7383-4A6B-A3DD-61EA5451FCAE}"/>
    <cellStyle name="Normal 2 1078" xfId="1820" xr:uid="{456B5385-1972-4992-B493-9817CCC5B9D3}"/>
    <cellStyle name="Normal 2 1079" xfId="1821" xr:uid="{0790BA9F-70F4-418C-9805-E1B027700E00}"/>
    <cellStyle name="Normal 2 108" xfId="278" xr:uid="{00000000-0005-0000-0000-00007D010000}"/>
    <cellStyle name="Normal 2 1080" xfId="1822" xr:uid="{4A150038-2BA4-485C-987F-D913398E69C9}"/>
    <cellStyle name="Normal 2 1081" xfId="1823" xr:uid="{DF1CD3D5-2E40-45CE-B1BA-E5FD91CAB060}"/>
    <cellStyle name="Normal 2 1082" xfId="1824" xr:uid="{F10498C5-F4D1-48B3-879F-3467C2787777}"/>
    <cellStyle name="Normal 2 1083" xfId="1825" xr:uid="{716D21B0-894D-4A61-BA22-7F504A937DEC}"/>
    <cellStyle name="Normal 2 1084" xfId="1827" xr:uid="{4D5CB741-1C0D-46DB-AA69-8C2A706683F1}"/>
    <cellStyle name="Normal 2 1085" xfId="1828" xr:uid="{BDEF4B83-4FEF-42B9-8ECA-A1DC44D2F626}"/>
    <cellStyle name="Normal 2 1086" xfId="1829" xr:uid="{F59559B2-22EE-469E-B07F-EBED7A310A7D}"/>
    <cellStyle name="Normal 2 1087" xfId="1830" xr:uid="{DFA0DBF4-5C74-4467-9FDD-6B3DD12935A8}"/>
    <cellStyle name="Normal 2 1088" xfId="1831" xr:uid="{B2785E26-7333-4D3C-A6B1-B8E0EBA2776F}"/>
    <cellStyle name="Normal 2 1089" xfId="1832" xr:uid="{5B91B4E6-A341-4EF0-9D3D-52E350752949}"/>
    <cellStyle name="Normal 2 109" xfId="279" xr:uid="{00000000-0005-0000-0000-00007E010000}"/>
    <cellStyle name="Normal 2 1090" xfId="1833" xr:uid="{D190928E-7D5B-48FD-807D-DB745A0B167B}"/>
    <cellStyle name="Normal 2 1091" xfId="1834" xr:uid="{BF10F064-EB44-4DBA-9D7E-C7241ADF049B}"/>
    <cellStyle name="Normal 2 1092" xfId="1835" xr:uid="{DF51C923-5B32-4E4C-A6CD-41248DDC4395}"/>
    <cellStyle name="Normal 2 1093" xfId="1836" xr:uid="{A828440A-5F37-4423-93A6-0F1655CCAAC0}"/>
    <cellStyle name="Normal 2 1094" xfId="1837" xr:uid="{313AF46E-A2B8-4E91-8E87-0B81E12D9FD5}"/>
    <cellStyle name="Normal 2 1095" xfId="1838" xr:uid="{0CA859B1-0DB8-424C-9B38-D0867AFB4042}"/>
    <cellStyle name="Normal 2 1096" xfId="1839" xr:uid="{1B57DA84-7FD9-45AB-91AD-6177F90FE255}"/>
    <cellStyle name="Normal 2 1097" xfId="1841" xr:uid="{BC9D26E4-2376-4AC4-8F20-181B36072AAF}"/>
    <cellStyle name="Normal 2 1098" xfId="1843" xr:uid="{8CD2C31C-F57F-4DF3-991A-54F4C44C65EF}"/>
    <cellStyle name="Normal 2 1099" xfId="1844" xr:uid="{1220CB21-5F28-42EF-A823-F56D22D3226E}"/>
    <cellStyle name="Normal 2 11" xfId="280" xr:uid="{00000000-0005-0000-0000-00007F010000}"/>
    <cellStyle name="Normal 2 110" xfId="281" xr:uid="{00000000-0005-0000-0000-000080010000}"/>
    <cellStyle name="Normal 2 1100" xfId="1845" xr:uid="{B602B267-0557-4CD1-A164-F7C343BABEF7}"/>
    <cellStyle name="Normal 2 1101" xfId="1846" xr:uid="{67F1E7FC-33B2-41D9-B154-D1ADE3EDC873}"/>
    <cellStyle name="Normal 2 1102" xfId="1847" xr:uid="{FC042FEC-FC90-48D2-9FA6-06F734244C1E}"/>
    <cellStyle name="Normal 2 1103" xfId="1848" xr:uid="{A56442FC-ABC3-4161-B879-BF50D64E0F57}"/>
    <cellStyle name="Normal 2 1104" xfId="1849" xr:uid="{D16FC4D5-F8A0-4387-A8ED-F09770EEDF80}"/>
    <cellStyle name="Normal 2 1105" xfId="1850" xr:uid="{79536539-0407-473D-87C4-BD0F91F323EB}"/>
    <cellStyle name="Normal 2 1106" xfId="1851" xr:uid="{D60DEAFC-4420-40ED-9EED-CE6384D29F7A}"/>
    <cellStyle name="Normal 2 1107" xfId="1852" xr:uid="{47E9FB6C-6B39-40BE-AC46-F807413F9C8A}"/>
    <cellStyle name="Normal 2 1108" xfId="1853" xr:uid="{4A2FF8F3-0E62-426D-938B-BB56EA0A2B49}"/>
    <cellStyle name="Normal 2 1109" xfId="1854" xr:uid="{27AD6AA9-7621-4273-A881-ABAB7B94EDA6}"/>
    <cellStyle name="Normal 2 111" xfId="282" xr:uid="{00000000-0005-0000-0000-000081010000}"/>
    <cellStyle name="Normal 2 1110" xfId="1855" xr:uid="{35F20E87-CAEC-4B72-86E6-A47BB0240E93}"/>
    <cellStyle name="Normal 2 1111" xfId="1856" xr:uid="{F08DB2E1-398F-4669-99C3-F35B2E64AF70}"/>
    <cellStyle name="Normal 2 1112" xfId="1857" xr:uid="{48602D9D-9CA4-48B3-984F-7A51962DC735}"/>
    <cellStyle name="Normal 2 1113" xfId="1858" xr:uid="{C64FE72A-A586-4E5C-BA2D-12DABF94AB30}"/>
    <cellStyle name="Normal 2 1114" xfId="1859" xr:uid="{C7C63549-AE2D-4D04-8F04-52E9B2B59185}"/>
    <cellStyle name="Normal 2 1115" xfId="1860" xr:uid="{43D18294-42AC-4667-A731-36C8D2AF3E1C}"/>
    <cellStyle name="Normal 2 1116" xfId="1861" xr:uid="{B6B2D1FD-35E1-4D31-AC58-D7DE5AEFC292}"/>
    <cellStyle name="Normal 2 1117" xfId="1862" xr:uid="{944016A5-16CD-4867-B1D6-2BF2947F687E}"/>
    <cellStyle name="Normal 2 1118" xfId="1863" xr:uid="{7BF5CA0D-5EEF-429D-8EE2-DBD35B7BDA97}"/>
    <cellStyle name="Normal 2 1119" xfId="1864" xr:uid="{C07B66A1-BC5C-4A44-8A53-18C60AE74B6A}"/>
    <cellStyle name="Normal 2 112" xfId="283" xr:uid="{00000000-0005-0000-0000-000082010000}"/>
    <cellStyle name="Normal 2 1120" xfId="1865" xr:uid="{F6E31175-D35F-4E73-8ECD-A9811EB89110}"/>
    <cellStyle name="Normal 2 1121" xfId="1866" xr:uid="{187B7E0C-41B2-48B7-9E7F-4C3A03B6FFB1}"/>
    <cellStyle name="Normal 2 1122" xfId="1867" xr:uid="{DB1C13A6-0548-4B6B-AF6D-82AA29D79B3D}"/>
    <cellStyle name="Normal 2 1123" xfId="1868" xr:uid="{92AE0988-F9EF-4BEE-A09C-2E488DE6CBC9}"/>
    <cellStyle name="Normal 2 1124" xfId="1870" xr:uid="{DCBE9BB2-94F6-4E0D-8255-D8758367A926}"/>
    <cellStyle name="Normal 2 1125" xfId="1871" xr:uid="{C20E440A-9917-43DA-B26C-59BAFB6BC609}"/>
    <cellStyle name="Normal 2 1126" xfId="1872" xr:uid="{FBFDAACA-0441-4ACD-A816-FCE34095AB77}"/>
    <cellStyle name="Normal 2 1127" xfId="1873" xr:uid="{03128A99-33D1-4653-BA88-CE23F0F0F0FA}"/>
    <cellStyle name="Normal 2 1128" xfId="1874" xr:uid="{816B902F-3025-4CBF-938F-973DF2237D58}"/>
    <cellStyle name="Normal 2 1129" xfId="1875" xr:uid="{7F2BA4A7-D14E-411C-9351-F59575BABDE4}"/>
    <cellStyle name="Normal 2 113" xfId="284" xr:uid="{00000000-0005-0000-0000-000083010000}"/>
    <cellStyle name="Normal 2 1130" xfId="1876" xr:uid="{C6CE6D94-4782-4526-A4A2-9EC8E54D15A9}"/>
    <cellStyle name="Normal 2 1131" xfId="1877" xr:uid="{25C32CDD-8B68-431B-AAA2-5601984085D8}"/>
    <cellStyle name="Normal 2 1132" xfId="1878" xr:uid="{E3A0EFDC-76AF-4C22-9CB6-66CEC2C5F8C3}"/>
    <cellStyle name="Normal 2 1133" xfId="1879" xr:uid="{D000AF9C-978E-4EB2-8E57-61142897995B}"/>
    <cellStyle name="Normal 2 1134" xfId="1880" xr:uid="{297920ED-08E7-4503-88B0-8D865E3F8990}"/>
    <cellStyle name="Normal 2 1135" xfId="1881" xr:uid="{88BDBC9F-A323-42E9-8C8F-8156D6E21BF6}"/>
    <cellStyle name="Normal 2 1136" xfId="1882" xr:uid="{3ADF741D-DC78-445B-9FCD-9EED26D731F0}"/>
    <cellStyle name="Normal 2 1137" xfId="1883" xr:uid="{FE4042B6-5BCF-450A-9355-C52D0834F749}"/>
    <cellStyle name="Normal 2 1138" xfId="1884" xr:uid="{DE66F053-DEED-45B9-905F-25F5F81910B5}"/>
    <cellStyle name="Normal 2 1139" xfId="1885" xr:uid="{43211E52-C93E-4741-973F-9B4FB10F1850}"/>
    <cellStyle name="Normal 2 114" xfId="285" xr:uid="{00000000-0005-0000-0000-000084010000}"/>
    <cellStyle name="Normal 2 1140" xfId="1886" xr:uid="{A5DFFE3C-CBA8-4B7D-9F1A-95FB7C3BBBFA}"/>
    <cellStyle name="Normal 2 1141" xfId="1887" xr:uid="{6E6BC9E9-C9E4-4823-BED9-B37DFB41DA49}"/>
    <cellStyle name="Normal 2 1142" xfId="1888" xr:uid="{C93CAB8D-1C5A-43E2-B14B-4B89C7E93161}"/>
    <cellStyle name="Normal 2 1143" xfId="1889" xr:uid="{010ADEA4-6C0C-4511-B754-734D5FB0669A}"/>
    <cellStyle name="Normal 2 1144" xfId="1890" xr:uid="{3E891069-5022-4780-B463-16BF0D426384}"/>
    <cellStyle name="Normal 2 1145" xfId="1891" xr:uid="{988D2620-022A-4EC6-91E8-4DC4997ABB47}"/>
    <cellStyle name="Normal 2 1146" xfId="1893" xr:uid="{AF334D78-9870-40C6-B49D-E15BE2D4870C}"/>
    <cellStyle name="Normal 2 1147" xfId="1894" xr:uid="{1CFBA8C8-CC18-458B-8768-DF2E709B8CE2}"/>
    <cellStyle name="Normal 2 1148" xfId="1895" xr:uid="{EB0FABE4-5CA9-49F9-9B82-DD4E443F3F47}"/>
    <cellStyle name="Normal 2 1149" xfId="1896" xr:uid="{18C44991-A3A7-4931-86AE-84BA2C320112}"/>
    <cellStyle name="Normal 2 115" xfId="286" xr:uid="{00000000-0005-0000-0000-000085010000}"/>
    <cellStyle name="Normal 2 1150" xfId="1897" xr:uid="{3533234E-68D6-4741-BDA6-903CF38C1BD2}"/>
    <cellStyle name="Normal 2 1151" xfId="1898" xr:uid="{E1B2BA37-1828-4D6F-B554-A31B991008B3}"/>
    <cellStyle name="Normal 2 1152" xfId="1899" xr:uid="{E4A1B75D-6510-48CF-B559-9785B962352E}"/>
    <cellStyle name="Normal 2 1153" xfId="1901" xr:uid="{D8B815D8-B754-429D-987E-E32E934B899F}"/>
    <cellStyle name="Normal 2 1154" xfId="1902" xr:uid="{9E3A3C41-925F-4F53-8BDD-350EB5A9C427}"/>
    <cellStyle name="Normal 2 1155" xfId="1903" xr:uid="{425540E6-B84A-4415-8C39-7BD0D91D8B2A}"/>
    <cellStyle name="Normal 2 1156" xfId="1904" xr:uid="{E4A2BAF9-94BC-4596-86BC-FB303245C483}"/>
    <cellStyle name="Normal 2 1157" xfId="1905" xr:uid="{B79BC52B-3330-4FC7-B0EE-0D462125A1F2}"/>
    <cellStyle name="Normal 2 1158" xfId="1906" xr:uid="{1919AE9A-12F9-4FAC-A33E-29139ADCB219}"/>
    <cellStyle name="Normal 2 1159" xfId="1908" xr:uid="{AEF7F905-A7A5-4B37-A31A-6888A054F786}"/>
    <cellStyle name="Normal 2 116" xfId="287" xr:uid="{00000000-0005-0000-0000-000086010000}"/>
    <cellStyle name="Normal 2 1160" xfId="1909" xr:uid="{7C837EC6-230D-4657-BC94-72B1111D9BD8}"/>
    <cellStyle name="Normal 2 1161" xfId="1910" xr:uid="{F9F45F3B-A676-447C-B8DA-3A087D890644}"/>
    <cellStyle name="Normal 2 1162" xfId="1911" xr:uid="{C9808F67-8165-4C73-BAE7-4C80B11E2ED1}"/>
    <cellStyle name="Normal 2 1163" xfId="1913" xr:uid="{2926F6B0-7EEF-4608-846D-63B25FF6AA88}"/>
    <cellStyle name="Normal 2 1164" xfId="1914" xr:uid="{95DA08F5-9458-448F-8AC4-6D456473F74A}"/>
    <cellStyle name="Normal 2 1165" xfId="1915" xr:uid="{1BA5629B-C0CD-44F8-9C2C-54A9AC7816C9}"/>
    <cellStyle name="Normal 2 1166" xfId="1916" xr:uid="{0AED32E3-434C-4A66-83F9-9B533A3152F6}"/>
    <cellStyle name="Normal 2 1167" xfId="1917" xr:uid="{E7D1223A-EE07-45F4-A57D-7444B3C57970}"/>
    <cellStyle name="Normal 2 1168" xfId="1918" xr:uid="{D8978C6E-F58D-4B1A-97F3-9B728EC534FE}"/>
    <cellStyle name="Normal 2 1169" xfId="1919" xr:uid="{EA740DEA-CC52-46D3-AAA3-779BB0558ED9}"/>
    <cellStyle name="Normal 2 117" xfId="288" xr:uid="{00000000-0005-0000-0000-000087010000}"/>
    <cellStyle name="Normal 2 1170" xfId="1920" xr:uid="{BB2930C9-884F-4921-AB1F-AC5FAD51CFDB}"/>
    <cellStyle name="Normal 2 1171" xfId="1921" xr:uid="{AB5D47A9-1940-420B-B8BD-F31AE0F1178F}"/>
    <cellStyle name="Normal 2 1172" xfId="1922" xr:uid="{70673411-D068-4490-BE24-BE5056434788}"/>
    <cellStyle name="Normal 2 1173" xfId="1923" xr:uid="{E665C41B-35F8-4579-BDA2-810CB7700937}"/>
    <cellStyle name="Normal 2 1174" xfId="1924" xr:uid="{9F11122F-2282-4D4C-8E7B-1C1EB28B328F}"/>
    <cellStyle name="Normal 2 1175" xfId="1925" xr:uid="{EF72792F-9457-44AB-9EBE-85CCC618FD34}"/>
    <cellStyle name="Normal 2 1176" xfId="1926" xr:uid="{D3D77005-3D9D-4DC2-B3BE-13FC077CE351}"/>
    <cellStyle name="Normal 2 1177" xfId="1927" xr:uid="{B5597B19-9F17-4FE7-AD1A-718BA378ABE4}"/>
    <cellStyle name="Normal 2 1178" xfId="1928" xr:uid="{99B725CB-9EA0-4451-91AE-F16AA018CE8A}"/>
    <cellStyle name="Normal 2 1179" xfId="1929" xr:uid="{E38FD6CB-EA94-4FB1-866A-4C9CAB9CA177}"/>
    <cellStyle name="Normal 2 118" xfId="289" xr:uid="{00000000-0005-0000-0000-000088010000}"/>
    <cellStyle name="Normal 2 1180" xfId="1930" xr:uid="{6AC1DB54-A8B6-4110-84ED-99D68B2C6F03}"/>
    <cellStyle name="Normal 2 1181" xfId="1931" xr:uid="{316A73A8-DFC9-4B5E-8056-4F2E7D4F2546}"/>
    <cellStyle name="Normal 2 1182" xfId="1932" xr:uid="{3EA15D4F-0B08-4B0E-BA59-7FDD2A1C16B4}"/>
    <cellStyle name="Normal 2 1183" xfId="1933" xr:uid="{8D7363C4-51DE-4A6B-BDB6-290E6566FA0D}"/>
    <cellStyle name="Normal 2 1184" xfId="1935" xr:uid="{740A766E-F323-4190-9E7F-BAB68F344256}"/>
    <cellStyle name="Normal 2 1185" xfId="1936" xr:uid="{6C826129-C7DD-49C3-B561-A2173A4050B0}"/>
    <cellStyle name="Normal 2 1186" xfId="1937" xr:uid="{8B0A008A-E019-4BCA-879C-CE38EFDD5B44}"/>
    <cellStyle name="Normal 2 1187" xfId="1939" xr:uid="{B81ACAE9-0ABF-4D0C-9F06-3ADFC9226DF4}"/>
    <cellStyle name="Normal 2 1188" xfId="1940" xr:uid="{37AF85D6-6B10-42A7-9B4A-81F724BD25EF}"/>
    <cellStyle name="Normal 2 1189" xfId="1941" xr:uid="{9809AA93-7CA5-463A-B513-4EE73C6D3FF1}"/>
    <cellStyle name="Normal 2 119" xfId="290" xr:uid="{00000000-0005-0000-0000-000089010000}"/>
    <cellStyle name="Normal 2 1190" xfId="1942" xr:uid="{C21927A9-1A93-401E-91A0-E038C5056AD6}"/>
    <cellStyle name="Normal 2 1191" xfId="1943" xr:uid="{6B9D2EA5-3E78-45E8-93EC-A608D86B7DEF}"/>
    <cellStyle name="Normal 2 1192" xfId="1944" xr:uid="{D0C77E9A-1BC8-43EC-8DDD-52AD57142CA8}"/>
    <cellStyle name="Normal 2 1193" xfId="1946" xr:uid="{1797E70F-7273-4C61-BE7E-6418EBE5B052}"/>
    <cellStyle name="Normal 2 1194" xfId="1947" xr:uid="{9A056021-00BB-42BB-9DE2-8BA84E8C0691}"/>
    <cellStyle name="Normal 2 1195" xfId="1948" xr:uid="{2ADD87D0-71CD-47AF-9200-41A5AE156A60}"/>
    <cellStyle name="Normal 2 1196" xfId="1950" xr:uid="{FE6B554C-ACDF-47FF-BA70-DD5E3DCB9CC2}"/>
    <cellStyle name="Normal 2 1197" xfId="1951" xr:uid="{D3E5D445-C08B-4F93-B9DA-FA7DA8CF0D37}"/>
    <cellStyle name="Normal 2 1198" xfId="1952" xr:uid="{EE9001D9-3202-43DE-83B8-A7B4FAED5657}"/>
    <cellStyle name="Normal 2 1199" xfId="1953" xr:uid="{5D1050DE-AAC4-4DD4-AD43-A7C787C415ED}"/>
    <cellStyle name="Normal 2 12" xfId="291" xr:uid="{00000000-0005-0000-0000-00008A010000}"/>
    <cellStyle name="Normal 2 120" xfId="292" xr:uid="{00000000-0005-0000-0000-00008B010000}"/>
    <cellStyle name="Normal 2 1200" xfId="1954" xr:uid="{795E54FC-974A-4186-A18C-C82DA87EA474}"/>
    <cellStyle name="Normal 2 1201" xfId="1955" xr:uid="{F582FA15-49DF-42C3-9BF2-9A90420583CE}"/>
    <cellStyle name="Normal 2 1202" xfId="1957" xr:uid="{B6919924-2914-44C9-B9EC-6DB08BFD290C}"/>
    <cellStyle name="Normal 2 1203" xfId="1958" xr:uid="{24B34016-646D-4CB6-8413-464775449F23}"/>
    <cellStyle name="Normal 2 1204" xfId="1959" xr:uid="{3C9B71AE-214D-4719-9B86-1064BFFDB24E}"/>
    <cellStyle name="Normal 2 1205" xfId="1960" xr:uid="{C757CDAC-AE99-4220-8FFB-EA853D44D1E3}"/>
    <cellStyle name="Normal 2 1206" xfId="1961" xr:uid="{505B8791-F5D1-4EB1-9381-9D0F34100567}"/>
    <cellStyle name="Normal 2 1207" xfId="1962" xr:uid="{E5717286-070D-4001-A0B0-5D3E34E6F546}"/>
    <cellStyle name="Normal 2 1208" xfId="1963" xr:uid="{2914E73F-8AB2-488A-8CFA-ADFC6A59C9CE}"/>
    <cellStyle name="Normal 2 1209" xfId="1965" xr:uid="{8BA449DF-2853-4DD4-9CF1-7A54F9EE5E89}"/>
    <cellStyle name="Normal 2 121" xfId="293" xr:uid="{00000000-0005-0000-0000-00008C010000}"/>
    <cellStyle name="Normal 2 1210" xfId="1966" xr:uid="{2ACACFCB-09AB-485D-B509-C039DFA37412}"/>
    <cellStyle name="Normal 2 1211" xfId="1967" xr:uid="{69093F8A-590D-4B13-B026-021835345AF2}"/>
    <cellStyle name="Normal 2 1212" xfId="1968" xr:uid="{8A5A4028-8F75-41EE-863E-0B6E49C9D91B}"/>
    <cellStyle name="Normal 2 1213" xfId="1969" xr:uid="{B6A5A518-2B89-4DC5-B5FF-A9D6ADE2C98C}"/>
    <cellStyle name="Normal 2 1214" xfId="1970" xr:uid="{6FD52951-3990-4610-A87C-51ECDF071567}"/>
    <cellStyle name="Normal 2 1215" xfId="1971" xr:uid="{0C468C6B-6072-40E7-A2D4-8DD882888F62}"/>
    <cellStyle name="Normal 2 1216" xfId="1972" xr:uid="{73C4FA07-B1FC-405D-80C4-EB3AE67CE228}"/>
    <cellStyle name="Normal 2 1217" xfId="1974" xr:uid="{A2332A13-817D-41CC-BA76-F8865B06B5F8}"/>
    <cellStyle name="Normal 2 1218" xfId="1975" xr:uid="{27B234C3-255D-46C0-B74E-7F46B19F73C0}"/>
    <cellStyle name="Normal 2 1219" xfId="1976" xr:uid="{95A5CA55-C762-4055-8AD2-8760FC5D3911}"/>
    <cellStyle name="Normal 2 122" xfId="294" xr:uid="{00000000-0005-0000-0000-00008D010000}"/>
    <cellStyle name="Normal 2 1220" xfId="1977" xr:uid="{98E15A44-8EF6-4DDA-9D32-738608FCFFA9}"/>
    <cellStyle name="Normal 2 1221" xfId="1978" xr:uid="{BB438133-9C43-463E-96B9-AE7BC6C4B1FB}"/>
    <cellStyle name="Normal 2 1222" xfId="1979" xr:uid="{EAFF672B-220E-4C08-A6D9-2894FDF0107B}"/>
    <cellStyle name="Normal 2 1223" xfId="1980" xr:uid="{1D958A1D-CB81-4524-AC19-620D2269CD76}"/>
    <cellStyle name="Normal 2 1224" xfId="1981" xr:uid="{696C5624-5CB4-4A1E-B343-C4FF09A56753}"/>
    <cellStyle name="Normal 2 1225" xfId="1982" xr:uid="{65DC2957-1150-45CC-A893-80AE482F6E04}"/>
    <cellStyle name="Normal 2 1226" xfId="1983" xr:uid="{C112ED7D-B7BA-4A1E-A2DA-F14129C32FB9}"/>
    <cellStyle name="Normal 2 1227" xfId="1984" xr:uid="{D0E707B1-2836-41AF-A29D-40A81C91ED8C}"/>
    <cellStyle name="Normal 2 1228" xfId="1985" xr:uid="{ACB708AD-C70A-4776-AB75-BCAF9B67E81D}"/>
    <cellStyle name="Normal 2 1229" xfId="1986" xr:uid="{D075760B-D485-4C2B-BD7F-55A74AA74BCF}"/>
    <cellStyle name="Normal 2 123" xfId="295" xr:uid="{00000000-0005-0000-0000-00008E010000}"/>
    <cellStyle name="Normal 2 1230" xfId="1987" xr:uid="{BD5DBEDA-4D0E-450D-BAB1-BB676C0096AB}"/>
    <cellStyle name="Normal 2 1231" xfId="1989" xr:uid="{8C2D34EB-A8A0-4708-9878-02746E1F3C94}"/>
    <cellStyle name="Normal 2 1232" xfId="1990" xr:uid="{310404E4-0C9C-4C69-B90E-81D7F265E260}"/>
    <cellStyle name="Normal 2 1233" xfId="1991" xr:uid="{64519D3C-962B-46F4-B708-48CE441BD59B}"/>
    <cellStyle name="Normal 2 1234" xfId="1992" xr:uid="{22399AEE-F576-4440-9698-F481BF148D0E}"/>
    <cellStyle name="Normal 2 1235" xfId="1993" xr:uid="{78043EEC-FF2B-4696-9CC1-38BEC3DA8345}"/>
    <cellStyle name="Normal 2 1236" xfId="1994" xr:uid="{99DE0FF6-FB22-470C-AE67-08C430F14C85}"/>
    <cellStyle name="Normal 2 1237" xfId="1996" xr:uid="{3E428653-240F-4C54-AC4C-8AB254C13BC3}"/>
    <cellStyle name="Normal 2 1238" xfId="1997" xr:uid="{E1479152-477A-446E-94FF-5280425E391E}"/>
    <cellStyle name="Normal 2 1239" xfId="1998" xr:uid="{1E8B7EBF-1A80-486B-A5E4-0D024334857F}"/>
    <cellStyle name="Normal 2 124" xfId="296" xr:uid="{00000000-0005-0000-0000-00008F010000}"/>
    <cellStyle name="Normal 2 1240" xfId="1999" xr:uid="{B590E073-43B7-4A41-8959-51EF876846AA}"/>
    <cellStyle name="Normal 2 1241" xfId="2000" xr:uid="{0CCF3D3D-B839-41B2-9BD9-104B87D83CC5}"/>
    <cellStyle name="Normal 2 1242" xfId="2001" xr:uid="{38C0E138-ADC2-478E-90A7-73C1D2860A5F}"/>
    <cellStyle name="Normal 2 1243" xfId="2002" xr:uid="{00CF7612-2244-4C07-8EEA-7DC475DDABDB}"/>
    <cellStyle name="Normal 2 1244" xfId="2003" xr:uid="{E9A65B1A-D035-410A-8440-FE2C46192F15}"/>
    <cellStyle name="Normal 2 1245" xfId="2004" xr:uid="{71E6E9AE-301E-4167-8D2C-592DB919A7A3}"/>
    <cellStyle name="Normal 2 1246" xfId="2005" xr:uid="{26CD4692-9ED3-41D3-B9B9-8CEEF414C443}"/>
    <cellStyle name="Normal 2 1247" xfId="2006" xr:uid="{D1ACAA53-5733-4DCA-8397-6A85849B1625}"/>
    <cellStyle name="Normal 2 1248" xfId="2007" xr:uid="{FEE83B3E-9217-4EE0-81B5-F4D6E9DBC103}"/>
    <cellStyle name="Normal 2 1249" xfId="2008" xr:uid="{025F3578-A949-4585-A109-58578A47727F}"/>
    <cellStyle name="Normal 2 125" xfId="297" xr:uid="{00000000-0005-0000-0000-000090010000}"/>
    <cellStyle name="Normal 2 1250" xfId="2009" xr:uid="{89952750-1075-4B9D-A51C-0E4184D74700}"/>
    <cellStyle name="Normal 2 1251" xfId="2010" xr:uid="{DA015D7B-0938-4400-A4B1-7C7A1C79AEE0}"/>
    <cellStyle name="Normal 2 1252" xfId="2011" xr:uid="{C8F57948-343D-411C-A47A-0088AEF06947}"/>
    <cellStyle name="Normal 2 1253" xfId="2012" xr:uid="{DF8A99CF-C51A-4E7E-9E1C-6C497A41CFBF}"/>
    <cellStyle name="Normal 2 1254" xfId="2013" xr:uid="{AF07B7B0-056D-4449-B8A2-D359C0135038}"/>
    <cellStyle name="Normal 2 1255" xfId="2014" xr:uid="{53F656FB-3DE0-48A5-9C3F-AE078D3EEC96}"/>
    <cellStyle name="Normal 2 1256" xfId="2016" xr:uid="{EC4C9ADF-824E-4A78-88FC-82F1056AAFCD}"/>
    <cellStyle name="Normal 2 1257" xfId="2017" xr:uid="{6AF0FF19-84FA-475D-98B5-E3D1EB49496C}"/>
    <cellStyle name="Normal 2 1258" xfId="2018" xr:uid="{380A3479-18F3-4B61-9E8E-CCE78EF65103}"/>
    <cellStyle name="Normal 2 1259" xfId="2019" xr:uid="{E751E0E7-88BD-435C-A742-4A693347C197}"/>
    <cellStyle name="Normal 2 126" xfId="298" xr:uid="{00000000-0005-0000-0000-000091010000}"/>
    <cellStyle name="Normal 2 1260" xfId="2020" xr:uid="{C6F24205-9BB5-4CF6-A962-882B3312DFF3}"/>
    <cellStyle name="Normal 2 1261" xfId="2021" xr:uid="{F50549FC-D877-4E65-89B0-C1ACDF71D62D}"/>
    <cellStyle name="Normal 2 1262" xfId="2022" xr:uid="{1B66E3A6-63FB-41E4-9FB8-B95C0A7A111E}"/>
    <cellStyle name="Normal 2 1263" xfId="2025" xr:uid="{EA5ACC08-3FDA-4418-BC1B-EF01FA89B6D7}"/>
    <cellStyle name="Normal 2 1264" xfId="2026" xr:uid="{FF13B0AB-0ACA-4542-9626-315FD41AC913}"/>
    <cellStyle name="Normal 2 1265" xfId="2027" xr:uid="{3056BCE1-7B7E-4C0E-86A7-7164F85CAF46}"/>
    <cellStyle name="Normal 2 1266" xfId="2028" xr:uid="{F7F66F1E-4B3A-4E90-8317-39564336A79B}"/>
    <cellStyle name="Normal 2 1267" xfId="2029" xr:uid="{41888918-EE7F-4B05-B8C1-968C1A5084CF}"/>
    <cellStyle name="Normal 2 1268" xfId="2030" xr:uid="{3A044BCD-9B40-4FDF-87B2-CBEF24C67377}"/>
    <cellStyle name="Normal 2 1269" xfId="2031" xr:uid="{CACC9CF3-9966-48F0-8DE5-968131CFB710}"/>
    <cellStyle name="Normal 2 127" xfId="299" xr:uid="{00000000-0005-0000-0000-000092010000}"/>
    <cellStyle name="Normal 2 1270" xfId="2032" xr:uid="{34E973B2-4FAD-4D59-8B71-A6F9BD39B44F}"/>
    <cellStyle name="Normal 2 1271" xfId="2033" xr:uid="{C081C5DF-338F-4DE8-98A5-EB307D7E21A2}"/>
    <cellStyle name="Normal 2 1272" xfId="2034" xr:uid="{BE17B1AA-2E59-4FD1-AD56-2EEC735A52EE}"/>
    <cellStyle name="Normal 2 1273" xfId="2036" xr:uid="{71BA8DEB-2FF8-449C-B925-468F625CD37F}"/>
    <cellStyle name="Normal 2 1274" xfId="2037" xr:uid="{D5FA933A-7750-42F4-9ABF-DA5AEBF9ADA8}"/>
    <cellStyle name="Normal 2 1275" xfId="2038" xr:uid="{D9848841-5986-4C06-A769-F49AA764ADE2}"/>
    <cellStyle name="Normal 2 1276" xfId="2039" xr:uid="{BFB88F99-84C3-44CD-8D51-84788BE3111C}"/>
    <cellStyle name="Normal 2 1277" xfId="2040" xr:uid="{DDB15F6B-41C1-4E82-BA08-291470ABAA70}"/>
    <cellStyle name="Normal 2 1278" xfId="2041" xr:uid="{57144A84-F0FC-4A1C-9293-4969B0C31163}"/>
    <cellStyle name="Normal 2 1279" xfId="2042" xr:uid="{D020A2BA-E241-4AAD-9711-0B28FB47D761}"/>
    <cellStyle name="Normal 2 128" xfId="300" xr:uid="{00000000-0005-0000-0000-000093010000}"/>
    <cellStyle name="Normal 2 1280" xfId="2043" xr:uid="{F034C19D-F9A6-4257-923D-EE3EAD915B21}"/>
    <cellStyle name="Normal 2 1281" xfId="2044" xr:uid="{7088FD4E-2532-485E-A123-578B8106229C}"/>
    <cellStyle name="Normal 2 1282" xfId="2045" xr:uid="{77DAE448-47C2-4CA5-9392-2971DC35D724}"/>
    <cellStyle name="Normal 2 129" xfId="301" xr:uid="{00000000-0005-0000-0000-000094010000}"/>
    <cellStyle name="Normal 2 13" xfId="302" xr:uid="{00000000-0005-0000-0000-000095010000}"/>
    <cellStyle name="Normal 2 130" xfId="303" xr:uid="{00000000-0005-0000-0000-000096010000}"/>
    <cellStyle name="Normal 2 131" xfId="304" xr:uid="{00000000-0005-0000-0000-000097010000}"/>
    <cellStyle name="Normal 2 132" xfId="305" xr:uid="{00000000-0005-0000-0000-000098010000}"/>
    <cellStyle name="Normal 2 133" xfId="306" xr:uid="{00000000-0005-0000-0000-000099010000}"/>
    <cellStyle name="Normal 2 134" xfId="307" xr:uid="{00000000-0005-0000-0000-00009A010000}"/>
    <cellStyle name="Normal 2 135" xfId="308" xr:uid="{00000000-0005-0000-0000-00009B010000}"/>
    <cellStyle name="Normal 2 136" xfId="309" xr:uid="{00000000-0005-0000-0000-00009C010000}"/>
    <cellStyle name="Normal 2 137" xfId="310" xr:uid="{00000000-0005-0000-0000-00009D010000}"/>
    <cellStyle name="Normal 2 138" xfId="311" xr:uid="{00000000-0005-0000-0000-00009E010000}"/>
    <cellStyle name="Normal 2 139" xfId="312" xr:uid="{00000000-0005-0000-0000-00009F010000}"/>
    <cellStyle name="Normal 2 14" xfId="313" xr:uid="{00000000-0005-0000-0000-0000A0010000}"/>
    <cellStyle name="Normal 2 140" xfId="314" xr:uid="{00000000-0005-0000-0000-0000A1010000}"/>
    <cellStyle name="Normal 2 141" xfId="315" xr:uid="{00000000-0005-0000-0000-0000A2010000}"/>
    <cellStyle name="Normal 2 142" xfId="316" xr:uid="{00000000-0005-0000-0000-0000A3010000}"/>
    <cellStyle name="Normal 2 143" xfId="317" xr:uid="{00000000-0005-0000-0000-0000A4010000}"/>
    <cellStyle name="Normal 2 144" xfId="318" xr:uid="{00000000-0005-0000-0000-0000A5010000}"/>
    <cellStyle name="Normal 2 145" xfId="319" xr:uid="{00000000-0005-0000-0000-0000A6010000}"/>
    <cellStyle name="Normal 2 146" xfId="320" xr:uid="{00000000-0005-0000-0000-0000A7010000}"/>
    <cellStyle name="Normal 2 147" xfId="321" xr:uid="{00000000-0005-0000-0000-0000A8010000}"/>
    <cellStyle name="Normal 2 148" xfId="322" xr:uid="{00000000-0005-0000-0000-0000A9010000}"/>
    <cellStyle name="Normal 2 149" xfId="323" xr:uid="{00000000-0005-0000-0000-0000AA010000}"/>
    <cellStyle name="Normal 2 15" xfId="324" xr:uid="{00000000-0005-0000-0000-0000AB010000}"/>
    <cellStyle name="Normal 2 150" xfId="325" xr:uid="{00000000-0005-0000-0000-0000AC010000}"/>
    <cellStyle name="Normal 2 151" xfId="326" xr:uid="{00000000-0005-0000-0000-0000AD010000}"/>
    <cellStyle name="Normal 2 152" xfId="327" xr:uid="{00000000-0005-0000-0000-0000AE010000}"/>
    <cellStyle name="Normal 2 153" xfId="328" xr:uid="{00000000-0005-0000-0000-0000AF010000}"/>
    <cellStyle name="Normal 2 154" xfId="329" xr:uid="{00000000-0005-0000-0000-0000B0010000}"/>
    <cellStyle name="Normal 2 155" xfId="330" xr:uid="{00000000-0005-0000-0000-0000B1010000}"/>
    <cellStyle name="Normal 2 156" xfId="331" xr:uid="{00000000-0005-0000-0000-0000B2010000}"/>
    <cellStyle name="Normal 2 157" xfId="332" xr:uid="{00000000-0005-0000-0000-0000B3010000}"/>
    <cellStyle name="Normal 2 158" xfId="333" xr:uid="{00000000-0005-0000-0000-0000B4010000}"/>
    <cellStyle name="Normal 2 159" xfId="334" xr:uid="{00000000-0005-0000-0000-0000B5010000}"/>
    <cellStyle name="Normal 2 16" xfId="335" xr:uid="{00000000-0005-0000-0000-0000B6010000}"/>
    <cellStyle name="Normal 2 160" xfId="336" xr:uid="{00000000-0005-0000-0000-0000B7010000}"/>
    <cellStyle name="Normal 2 161" xfId="337" xr:uid="{00000000-0005-0000-0000-0000B8010000}"/>
    <cellStyle name="Normal 2 162" xfId="338" xr:uid="{00000000-0005-0000-0000-0000B9010000}"/>
    <cellStyle name="Normal 2 163" xfId="339" xr:uid="{00000000-0005-0000-0000-0000BA010000}"/>
    <cellStyle name="Normal 2 164" xfId="340" xr:uid="{00000000-0005-0000-0000-0000BB010000}"/>
    <cellStyle name="Normal 2 165" xfId="341" xr:uid="{00000000-0005-0000-0000-0000BC010000}"/>
    <cellStyle name="Normal 2 166" xfId="342" xr:uid="{00000000-0005-0000-0000-0000BD010000}"/>
    <cellStyle name="Normal 2 167" xfId="343" xr:uid="{00000000-0005-0000-0000-0000BE010000}"/>
    <cellStyle name="Normal 2 168" xfId="344" xr:uid="{00000000-0005-0000-0000-0000BF010000}"/>
    <cellStyle name="Normal 2 169" xfId="345" xr:uid="{00000000-0005-0000-0000-0000C0010000}"/>
    <cellStyle name="Normal 2 17" xfId="346" xr:uid="{00000000-0005-0000-0000-0000C1010000}"/>
    <cellStyle name="Normal 2 170" xfId="347" xr:uid="{00000000-0005-0000-0000-0000C2010000}"/>
    <cellStyle name="Normal 2 171" xfId="348" xr:uid="{00000000-0005-0000-0000-0000C3010000}"/>
    <cellStyle name="Normal 2 172" xfId="349" xr:uid="{00000000-0005-0000-0000-0000C4010000}"/>
    <cellStyle name="Normal 2 173" xfId="350" xr:uid="{00000000-0005-0000-0000-0000C5010000}"/>
    <cellStyle name="Normal 2 174" xfId="351" xr:uid="{00000000-0005-0000-0000-0000C6010000}"/>
    <cellStyle name="Normal 2 175" xfId="352" xr:uid="{00000000-0005-0000-0000-0000C7010000}"/>
    <cellStyle name="Normal 2 176" xfId="353" xr:uid="{00000000-0005-0000-0000-0000C8010000}"/>
    <cellStyle name="Normal 2 177" xfId="354" xr:uid="{00000000-0005-0000-0000-0000C9010000}"/>
    <cellStyle name="Normal 2 178" xfId="355" xr:uid="{00000000-0005-0000-0000-0000CA010000}"/>
    <cellStyle name="Normal 2 179" xfId="356" xr:uid="{00000000-0005-0000-0000-0000CB010000}"/>
    <cellStyle name="Normal 2 18" xfId="357" xr:uid="{00000000-0005-0000-0000-0000CC010000}"/>
    <cellStyle name="Normal 2 180" xfId="358" xr:uid="{00000000-0005-0000-0000-0000CD010000}"/>
    <cellStyle name="Normal 2 181" xfId="359" xr:uid="{00000000-0005-0000-0000-0000CE010000}"/>
    <cellStyle name="Normal 2 182" xfId="360" xr:uid="{00000000-0005-0000-0000-0000CF010000}"/>
    <cellStyle name="Normal 2 183" xfId="361" xr:uid="{00000000-0005-0000-0000-0000D0010000}"/>
    <cellStyle name="Normal 2 184" xfId="362" xr:uid="{00000000-0005-0000-0000-0000D1010000}"/>
    <cellStyle name="Normal 2 185" xfId="363" xr:uid="{00000000-0005-0000-0000-0000D2010000}"/>
    <cellStyle name="Normal 2 186" xfId="364" xr:uid="{00000000-0005-0000-0000-0000D3010000}"/>
    <cellStyle name="Normal 2 187" xfId="365" xr:uid="{00000000-0005-0000-0000-0000D4010000}"/>
    <cellStyle name="Normal 2 188" xfId="366" xr:uid="{00000000-0005-0000-0000-0000D5010000}"/>
    <cellStyle name="Normal 2 189" xfId="367" xr:uid="{00000000-0005-0000-0000-0000D6010000}"/>
    <cellStyle name="Normal 2 19" xfId="368" xr:uid="{00000000-0005-0000-0000-0000D7010000}"/>
    <cellStyle name="Normal 2 190" xfId="369" xr:uid="{00000000-0005-0000-0000-0000D8010000}"/>
    <cellStyle name="Normal 2 191" xfId="370" xr:uid="{00000000-0005-0000-0000-0000D9010000}"/>
    <cellStyle name="Normal 2 192" xfId="371" xr:uid="{00000000-0005-0000-0000-0000DA010000}"/>
    <cellStyle name="Normal 2 193" xfId="372" xr:uid="{00000000-0005-0000-0000-0000DB010000}"/>
    <cellStyle name="Normal 2 194" xfId="373" xr:uid="{00000000-0005-0000-0000-0000DC010000}"/>
    <cellStyle name="Normal 2 195" xfId="374" xr:uid="{00000000-0005-0000-0000-0000DD010000}"/>
    <cellStyle name="Normal 2 196" xfId="375" xr:uid="{00000000-0005-0000-0000-0000DE010000}"/>
    <cellStyle name="Normal 2 197" xfId="376" xr:uid="{00000000-0005-0000-0000-0000DF010000}"/>
    <cellStyle name="Normal 2 198" xfId="377" xr:uid="{00000000-0005-0000-0000-0000E0010000}"/>
    <cellStyle name="Normal 2 199" xfId="378" xr:uid="{00000000-0005-0000-0000-0000E1010000}"/>
    <cellStyle name="Normal 2 2" xfId="379" xr:uid="{00000000-0005-0000-0000-0000E2010000}"/>
    <cellStyle name="Normal 2 20" xfId="380" xr:uid="{00000000-0005-0000-0000-0000E3010000}"/>
    <cellStyle name="Normal 2 200" xfId="381" xr:uid="{00000000-0005-0000-0000-0000E4010000}"/>
    <cellStyle name="Normal 2 201" xfId="382" xr:uid="{00000000-0005-0000-0000-0000E5010000}"/>
    <cellStyle name="Normal 2 202" xfId="383" xr:uid="{00000000-0005-0000-0000-0000E6010000}"/>
    <cellStyle name="Normal 2 203" xfId="384" xr:uid="{00000000-0005-0000-0000-0000E7010000}"/>
    <cellStyle name="Normal 2 204" xfId="385" xr:uid="{00000000-0005-0000-0000-0000E8010000}"/>
    <cellStyle name="Normal 2 205" xfId="386" xr:uid="{00000000-0005-0000-0000-0000E9010000}"/>
    <cellStyle name="Normal 2 206" xfId="387" xr:uid="{00000000-0005-0000-0000-0000EA010000}"/>
    <cellStyle name="Normal 2 207" xfId="388" xr:uid="{00000000-0005-0000-0000-0000EB010000}"/>
    <cellStyle name="Normal 2 208" xfId="389" xr:uid="{00000000-0005-0000-0000-0000EC010000}"/>
    <cellStyle name="Normal 2 209" xfId="390" xr:uid="{00000000-0005-0000-0000-0000ED010000}"/>
    <cellStyle name="Normal 2 21" xfId="391" xr:uid="{00000000-0005-0000-0000-0000EE010000}"/>
    <cellStyle name="Normal 2 210" xfId="392" xr:uid="{00000000-0005-0000-0000-0000EF010000}"/>
    <cellStyle name="Normal 2 211" xfId="393" xr:uid="{00000000-0005-0000-0000-0000F0010000}"/>
    <cellStyle name="Normal 2 212" xfId="394" xr:uid="{00000000-0005-0000-0000-0000F1010000}"/>
    <cellStyle name="Normal 2 213" xfId="395" xr:uid="{00000000-0005-0000-0000-0000F2010000}"/>
    <cellStyle name="Normal 2 214" xfId="396" xr:uid="{00000000-0005-0000-0000-0000F3010000}"/>
    <cellStyle name="Normal 2 215" xfId="397" xr:uid="{00000000-0005-0000-0000-0000F4010000}"/>
    <cellStyle name="Normal 2 216" xfId="591" xr:uid="{00000000-0005-0000-0000-0000F5010000}"/>
    <cellStyle name="Normal 2 217" xfId="592" xr:uid="{00000000-0005-0000-0000-0000F6010000}"/>
    <cellStyle name="Normal 2 218" xfId="594" xr:uid="{00000000-0005-0000-0000-0000F7010000}"/>
    <cellStyle name="Normal 2 219" xfId="595" xr:uid="{00000000-0005-0000-0000-0000F8010000}"/>
    <cellStyle name="Normal 2 22" xfId="398" xr:uid="{00000000-0005-0000-0000-0000F9010000}"/>
    <cellStyle name="Normal 2 220" xfId="596" xr:uid="{00000000-0005-0000-0000-0000FA010000}"/>
    <cellStyle name="Normal 2 221" xfId="597" xr:uid="{00000000-0005-0000-0000-0000FB010000}"/>
    <cellStyle name="Normal 2 222" xfId="598" xr:uid="{00000000-0005-0000-0000-0000FC010000}"/>
    <cellStyle name="Normal 2 223" xfId="599" xr:uid="{00000000-0005-0000-0000-0000FD010000}"/>
    <cellStyle name="Normal 2 224" xfId="600" xr:uid="{00000000-0005-0000-0000-0000FE010000}"/>
    <cellStyle name="Normal 2 225" xfId="601" xr:uid="{00000000-0005-0000-0000-0000FF010000}"/>
    <cellStyle name="Normal 2 226" xfId="602" xr:uid="{00000000-0005-0000-0000-000000020000}"/>
    <cellStyle name="Normal 2 227" xfId="603" xr:uid="{00000000-0005-0000-0000-000001020000}"/>
    <cellStyle name="Normal 2 228" xfId="605" xr:uid="{00000000-0005-0000-0000-000002020000}"/>
    <cellStyle name="Normal 2 229" xfId="606" xr:uid="{00000000-0005-0000-0000-000003020000}"/>
    <cellStyle name="Normal 2 23" xfId="399" xr:uid="{00000000-0005-0000-0000-000004020000}"/>
    <cellStyle name="Normal 2 230" xfId="608" xr:uid="{00000000-0005-0000-0000-000005020000}"/>
    <cellStyle name="Normal 2 231" xfId="609" xr:uid="{00000000-0005-0000-0000-000006020000}"/>
    <cellStyle name="Normal 2 232" xfId="610" xr:uid="{00000000-0005-0000-0000-000007020000}"/>
    <cellStyle name="Normal 2 233" xfId="611" xr:uid="{00000000-0005-0000-0000-000008020000}"/>
    <cellStyle name="Normal 2 234" xfId="613" xr:uid="{00000000-0005-0000-0000-000009020000}"/>
    <cellStyle name="Normal 2 235" xfId="614" xr:uid="{00000000-0005-0000-0000-00000A020000}"/>
    <cellStyle name="Normal 2 236" xfId="615" xr:uid="{00000000-0005-0000-0000-00000B020000}"/>
    <cellStyle name="Normal 2 237" xfId="616" xr:uid="{00000000-0005-0000-0000-00000C020000}"/>
    <cellStyle name="Normal 2 238" xfId="618" xr:uid="{00000000-0005-0000-0000-00000D020000}"/>
    <cellStyle name="Normal 2 239" xfId="619" xr:uid="{00000000-0005-0000-0000-00000E020000}"/>
    <cellStyle name="Normal 2 24" xfId="400" xr:uid="{00000000-0005-0000-0000-00000F020000}"/>
    <cellStyle name="Normal 2 240" xfId="620" xr:uid="{00000000-0005-0000-0000-000010020000}"/>
    <cellStyle name="Normal 2 241" xfId="621" xr:uid="{00000000-0005-0000-0000-000011020000}"/>
    <cellStyle name="Normal 2 242" xfId="623" xr:uid="{00000000-0005-0000-0000-000012020000}"/>
    <cellStyle name="Normal 2 243" xfId="624" xr:uid="{00000000-0005-0000-0000-000013020000}"/>
    <cellStyle name="Normal 2 244" xfId="626" xr:uid="{00000000-0005-0000-0000-000014020000}"/>
    <cellStyle name="Normal 2 245" xfId="627" xr:uid="{00000000-0005-0000-0000-000015020000}"/>
    <cellStyle name="Normal 2 246" xfId="629" xr:uid="{00000000-0005-0000-0000-000016020000}"/>
    <cellStyle name="Normal 2 247" xfId="630" xr:uid="{00000000-0005-0000-0000-000017020000}"/>
    <cellStyle name="Normal 2 248" xfId="631" xr:uid="{00000000-0005-0000-0000-000018020000}"/>
    <cellStyle name="Normal 2 249" xfId="633" xr:uid="{00000000-0005-0000-0000-000019020000}"/>
    <cellStyle name="Normal 2 25" xfId="401" xr:uid="{00000000-0005-0000-0000-00001A020000}"/>
    <cellStyle name="Normal 2 250" xfId="634" xr:uid="{00000000-0005-0000-0000-00001B020000}"/>
    <cellStyle name="Normal 2 251" xfId="635" xr:uid="{00000000-0005-0000-0000-00001C020000}"/>
    <cellStyle name="Normal 2 252" xfId="636" xr:uid="{00000000-0005-0000-0000-00001D020000}"/>
    <cellStyle name="Normal 2 253" xfId="637" xr:uid="{00000000-0005-0000-0000-00001E020000}"/>
    <cellStyle name="Normal 2 254" xfId="639" xr:uid="{00000000-0005-0000-0000-00001F020000}"/>
    <cellStyle name="Normal 2 255" xfId="640" xr:uid="{00000000-0005-0000-0000-000020020000}"/>
    <cellStyle name="Normal 2 256" xfId="641" xr:uid="{00000000-0005-0000-0000-000021020000}"/>
    <cellStyle name="Normal 2 257" xfId="642" xr:uid="{00000000-0005-0000-0000-000022020000}"/>
    <cellStyle name="Normal 2 258" xfId="644" xr:uid="{00000000-0005-0000-0000-000023020000}"/>
    <cellStyle name="Normal 2 259" xfId="645" xr:uid="{00000000-0005-0000-0000-000024020000}"/>
    <cellStyle name="Normal 2 26" xfId="402" xr:uid="{00000000-0005-0000-0000-000025020000}"/>
    <cellStyle name="Normal 2 260" xfId="647" xr:uid="{00000000-0005-0000-0000-000026020000}"/>
    <cellStyle name="Normal 2 261" xfId="650" xr:uid="{00000000-0005-0000-0000-000027020000}"/>
    <cellStyle name="Normal 2 262" xfId="652" xr:uid="{00000000-0005-0000-0000-000028020000}"/>
    <cellStyle name="Normal 2 263" xfId="654" xr:uid="{00000000-0005-0000-0000-000029020000}"/>
    <cellStyle name="Normal 2 264" xfId="656" xr:uid="{00000000-0005-0000-0000-00002A020000}"/>
    <cellStyle name="Normal 2 265" xfId="658" xr:uid="{00000000-0005-0000-0000-00002B020000}"/>
    <cellStyle name="Normal 2 266" xfId="661" xr:uid="{00000000-0005-0000-0000-00002C020000}"/>
    <cellStyle name="Normal 2 267" xfId="663" xr:uid="{00000000-0005-0000-0000-00002D020000}"/>
    <cellStyle name="Normal 2 268" xfId="665" xr:uid="{00000000-0005-0000-0000-00002E020000}"/>
    <cellStyle name="Normal 2 269" xfId="666" xr:uid="{00000000-0005-0000-0000-00002F020000}"/>
    <cellStyle name="Normal 2 27" xfId="403" xr:uid="{00000000-0005-0000-0000-000030020000}"/>
    <cellStyle name="Normal 2 270" xfId="668" xr:uid="{00000000-0005-0000-0000-000031020000}"/>
    <cellStyle name="Normal 2 271" xfId="669" xr:uid="{00000000-0005-0000-0000-000032020000}"/>
    <cellStyle name="Normal 2 272" xfId="670" xr:uid="{00000000-0005-0000-0000-000033020000}"/>
    <cellStyle name="Normal 2 273" xfId="671" xr:uid="{00000000-0005-0000-0000-000034020000}"/>
    <cellStyle name="Normal 2 274" xfId="672" xr:uid="{00000000-0005-0000-0000-000035020000}"/>
    <cellStyle name="Normal 2 275" xfId="673" xr:uid="{00000000-0005-0000-0000-000036020000}"/>
    <cellStyle name="Normal 2 276" xfId="674" xr:uid="{00000000-0005-0000-0000-000037020000}"/>
    <cellStyle name="Normal 2 277" xfId="676" xr:uid="{00000000-0005-0000-0000-000038020000}"/>
    <cellStyle name="Normal 2 278" xfId="677" xr:uid="{00000000-0005-0000-0000-000039020000}"/>
    <cellStyle name="Normal 2 279" xfId="678" xr:uid="{00000000-0005-0000-0000-00003A020000}"/>
    <cellStyle name="Normal 2 28" xfId="404" xr:uid="{00000000-0005-0000-0000-00003B020000}"/>
    <cellStyle name="Normal 2 280" xfId="679" xr:uid="{00000000-0005-0000-0000-00003C020000}"/>
    <cellStyle name="Normal 2 281" xfId="680" xr:uid="{00000000-0005-0000-0000-00003D020000}"/>
    <cellStyle name="Normal 2 282" xfId="681" xr:uid="{00000000-0005-0000-0000-00003E020000}"/>
    <cellStyle name="Normal 2 283" xfId="683" xr:uid="{00000000-0005-0000-0000-00003F020000}"/>
    <cellStyle name="Normal 2 284" xfId="684" xr:uid="{00000000-0005-0000-0000-000040020000}"/>
    <cellStyle name="Normal 2 285" xfId="685" xr:uid="{00000000-0005-0000-0000-000041020000}"/>
    <cellStyle name="Normal 2 286" xfId="688" xr:uid="{00000000-0005-0000-0000-000042020000}"/>
    <cellStyle name="Normal 2 287" xfId="690" xr:uid="{00000000-0005-0000-0000-000043020000}"/>
    <cellStyle name="Normal 2 288" xfId="693" xr:uid="{00000000-0005-0000-0000-000044020000}"/>
    <cellStyle name="Normal 2 289" xfId="694" xr:uid="{00000000-0005-0000-0000-000045020000}"/>
    <cellStyle name="Normal 2 29" xfId="405" xr:uid="{00000000-0005-0000-0000-000046020000}"/>
    <cellStyle name="Normal 2 290" xfId="696" xr:uid="{00000000-0005-0000-0000-000047020000}"/>
    <cellStyle name="Normal 2 291" xfId="697" xr:uid="{00000000-0005-0000-0000-000048020000}"/>
    <cellStyle name="Normal 2 292" xfId="698" xr:uid="{00000000-0005-0000-0000-000049020000}"/>
    <cellStyle name="Normal 2 293" xfId="699" xr:uid="{00000000-0005-0000-0000-00004A020000}"/>
    <cellStyle name="Normal 2 294" xfId="701" xr:uid="{00000000-0005-0000-0000-00004B020000}"/>
    <cellStyle name="Normal 2 295" xfId="704" xr:uid="{00000000-0005-0000-0000-00004C020000}"/>
    <cellStyle name="Normal 2 296" xfId="707" xr:uid="{00000000-0005-0000-0000-00004D020000}"/>
    <cellStyle name="Normal 2 297" xfId="709" xr:uid="{00000000-0005-0000-0000-00004E020000}"/>
    <cellStyle name="Normal 2 298" xfId="711" xr:uid="{00000000-0005-0000-0000-00004F020000}"/>
    <cellStyle name="Normal 2 299" xfId="712" xr:uid="{00000000-0005-0000-0000-000050020000}"/>
    <cellStyle name="Normal 2 3" xfId="406" xr:uid="{00000000-0005-0000-0000-000051020000}"/>
    <cellStyle name="Normal 2 30" xfId="407" xr:uid="{00000000-0005-0000-0000-000052020000}"/>
    <cellStyle name="Normal 2 300" xfId="713" xr:uid="{00000000-0005-0000-0000-000053020000}"/>
    <cellStyle name="Normal 2 301" xfId="714" xr:uid="{00000000-0005-0000-0000-000054020000}"/>
    <cellStyle name="Normal 2 302" xfId="715" xr:uid="{00000000-0005-0000-0000-000055020000}"/>
    <cellStyle name="Normal 2 303" xfId="716" xr:uid="{00000000-0005-0000-0000-000056020000}"/>
    <cellStyle name="Normal 2 304" xfId="717" xr:uid="{00000000-0005-0000-0000-000057020000}"/>
    <cellStyle name="Normal 2 305" xfId="718" xr:uid="{00000000-0005-0000-0000-000058020000}"/>
    <cellStyle name="Normal 2 306" xfId="719" xr:uid="{00000000-0005-0000-0000-000059020000}"/>
    <cellStyle name="Normal 2 307" xfId="721" xr:uid="{00000000-0005-0000-0000-00005A020000}"/>
    <cellStyle name="Normal 2 308" xfId="723" xr:uid="{00000000-0005-0000-0000-00005B020000}"/>
    <cellStyle name="Normal 2 309" xfId="725" xr:uid="{00000000-0005-0000-0000-00005C020000}"/>
    <cellStyle name="Normal 2 31" xfId="408" xr:uid="{00000000-0005-0000-0000-00005D020000}"/>
    <cellStyle name="Normal 2 310" xfId="727" xr:uid="{00000000-0005-0000-0000-00005E020000}"/>
    <cellStyle name="Normal 2 311" xfId="729" xr:uid="{00000000-0005-0000-0000-00005F020000}"/>
    <cellStyle name="Normal 2 312" xfId="730" xr:uid="{00000000-0005-0000-0000-000060020000}"/>
    <cellStyle name="Normal 2 313" xfId="731" xr:uid="{00000000-0005-0000-0000-000061020000}"/>
    <cellStyle name="Normal 2 314" xfId="732" xr:uid="{00000000-0005-0000-0000-000062020000}"/>
    <cellStyle name="Normal 2 315" xfId="733" xr:uid="{00000000-0005-0000-0000-000063020000}"/>
    <cellStyle name="Normal 2 316" xfId="734" xr:uid="{00000000-0005-0000-0000-000064020000}"/>
    <cellStyle name="Normal 2 317" xfId="736" xr:uid="{00000000-0005-0000-0000-000065020000}"/>
    <cellStyle name="Normal 2 318" xfId="738" xr:uid="{00000000-0005-0000-0000-000066020000}"/>
    <cellStyle name="Normal 2 319" xfId="741" xr:uid="{00000000-0005-0000-0000-000067020000}"/>
    <cellStyle name="Normal 2 32" xfId="409" xr:uid="{00000000-0005-0000-0000-000068020000}"/>
    <cellStyle name="Normal 2 320" xfId="743" xr:uid="{00000000-0005-0000-0000-000069020000}"/>
    <cellStyle name="Normal 2 321" xfId="745" xr:uid="{00000000-0005-0000-0000-00006A020000}"/>
    <cellStyle name="Normal 2 322" xfId="746" xr:uid="{00000000-0005-0000-0000-00006B020000}"/>
    <cellStyle name="Normal 2 323" xfId="747" xr:uid="{00000000-0005-0000-0000-00006C020000}"/>
    <cellStyle name="Normal 2 324" xfId="748" xr:uid="{00000000-0005-0000-0000-00006D020000}"/>
    <cellStyle name="Normal 2 325" xfId="749" xr:uid="{00000000-0005-0000-0000-00006E020000}"/>
    <cellStyle name="Normal 2 326" xfId="750" xr:uid="{00000000-0005-0000-0000-00006F020000}"/>
    <cellStyle name="Normal 2 327" xfId="751" xr:uid="{00000000-0005-0000-0000-000070020000}"/>
    <cellStyle name="Normal 2 328" xfId="752" xr:uid="{00000000-0005-0000-0000-000071020000}"/>
    <cellStyle name="Normal 2 329" xfId="753" xr:uid="{00000000-0005-0000-0000-000072020000}"/>
    <cellStyle name="Normal 2 33" xfId="410" xr:uid="{00000000-0005-0000-0000-000073020000}"/>
    <cellStyle name="Normal 2 330" xfId="754" xr:uid="{00000000-0005-0000-0000-000074020000}"/>
    <cellStyle name="Normal 2 331" xfId="755" xr:uid="{00000000-0005-0000-0000-000075020000}"/>
    <cellStyle name="Normal 2 332" xfId="756" xr:uid="{00000000-0005-0000-0000-000076020000}"/>
    <cellStyle name="Normal 2 333" xfId="757" xr:uid="{00000000-0005-0000-0000-000077020000}"/>
    <cellStyle name="Normal 2 334" xfId="758" xr:uid="{00000000-0005-0000-0000-000078020000}"/>
    <cellStyle name="Normal 2 335" xfId="759" xr:uid="{00000000-0005-0000-0000-000079020000}"/>
    <cellStyle name="Normal 2 336" xfId="760" xr:uid="{00000000-0005-0000-0000-00007A020000}"/>
    <cellStyle name="Normal 2 337" xfId="761" xr:uid="{00000000-0005-0000-0000-00007B020000}"/>
    <cellStyle name="Normal 2 338" xfId="762" xr:uid="{00000000-0005-0000-0000-00007C020000}"/>
    <cellStyle name="Normal 2 339" xfId="763" xr:uid="{00000000-0005-0000-0000-00007D020000}"/>
    <cellStyle name="Normal 2 34" xfId="411" xr:uid="{00000000-0005-0000-0000-00007E020000}"/>
    <cellStyle name="Normal 2 340" xfId="764" xr:uid="{00000000-0005-0000-0000-00007F020000}"/>
    <cellStyle name="Normal 2 341" xfId="765" xr:uid="{00000000-0005-0000-0000-000080020000}"/>
    <cellStyle name="Normal 2 342" xfId="767" xr:uid="{00000000-0005-0000-0000-000081020000}"/>
    <cellStyle name="Normal 2 343" xfId="768" xr:uid="{00000000-0005-0000-0000-000082020000}"/>
    <cellStyle name="Normal 2 344" xfId="770" xr:uid="{00000000-0005-0000-0000-000083020000}"/>
    <cellStyle name="Normal 2 345" xfId="772" xr:uid="{00000000-0005-0000-0000-000084020000}"/>
    <cellStyle name="Normal 2 346" xfId="773" xr:uid="{00000000-0005-0000-0000-000085020000}"/>
    <cellStyle name="Normal 2 347" xfId="774" xr:uid="{00000000-0005-0000-0000-000086020000}"/>
    <cellStyle name="Normal 2 348" xfId="775" xr:uid="{00000000-0005-0000-0000-000087020000}"/>
    <cellStyle name="Normal 2 349" xfId="776" xr:uid="{00000000-0005-0000-0000-000088020000}"/>
    <cellStyle name="Normal 2 35" xfId="412" xr:uid="{00000000-0005-0000-0000-000089020000}"/>
    <cellStyle name="Normal 2 350" xfId="778" xr:uid="{00000000-0005-0000-0000-00008A020000}"/>
    <cellStyle name="Normal 2 351" xfId="779" xr:uid="{00000000-0005-0000-0000-00008B020000}"/>
    <cellStyle name="Normal 2 352" xfId="780" xr:uid="{00000000-0005-0000-0000-00008C020000}"/>
    <cellStyle name="Normal 2 353" xfId="782" xr:uid="{00000000-0005-0000-0000-00008D020000}"/>
    <cellStyle name="Normal 2 354" xfId="784" xr:uid="{00000000-0005-0000-0000-00008E020000}"/>
    <cellStyle name="Normal 2 355" xfId="786" xr:uid="{00000000-0005-0000-0000-00008F020000}"/>
    <cellStyle name="Normal 2 356" xfId="789" xr:uid="{00000000-0005-0000-0000-000090020000}"/>
    <cellStyle name="Normal 2 357" xfId="790" xr:uid="{00000000-0005-0000-0000-000091020000}"/>
    <cellStyle name="Normal 2 358" xfId="791" xr:uid="{00000000-0005-0000-0000-000092020000}"/>
    <cellStyle name="Normal 2 359" xfId="792" xr:uid="{00000000-0005-0000-0000-000093020000}"/>
    <cellStyle name="Normal 2 36" xfId="413" xr:uid="{00000000-0005-0000-0000-000094020000}"/>
    <cellStyle name="Normal 2 360" xfId="793" xr:uid="{00000000-0005-0000-0000-000095020000}"/>
    <cellStyle name="Normal 2 361" xfId="795" xr:uid="{00000000-0005-0000-0000-000096020000}"/>
    <cellStyle name="Normal 2 362" xfId="796" xr:uid="{00000000-0005-0000-0000-000097020000}"/>
    <cellStyle name="Normal 2 363" xfId="797" xr:uid="{00000000-0005-0000-0000-000098020000}"/>
    <cellStyle name="Normal 2 364" xfId="798" xr:uid="{00000000-0005-0000-0000-000099020000}"/>
    <cellStyle name="Normal 2 365" xfId="800" xr:uid="{00000000-0005-0000-0000-00009A020000}"/>
    <cellStyle name="Normal 2 366" xfId="803" xr:uid="{00000000-0005-0000-0000-00009B020000}"/>
    <cellStyle name="Normal 2 367" xfId="806" xr:uid="{00000000-0005-0000-0000-00009C020000}"/>
    <cellStyle name="Normal 2 368" xfId="808" xr:uid="{00000000-0005-0000-0000-00009D020000}"/>
    <cellStyle name="Normal 2 369" xfId="811" xr:uid="{00000000-0005-0000-0000-00009E020000}"/>
    <cellStyle name="Normal 2 37" xfId="414" xr:uid="{00000000-0005-0000-0000-00009F020000}"/>
    <cellStyle name="Normal 2 370" xfId="812" xr:uid="{00000000-0005-0000-0000-0000A0020000}"/>
    <cellStyle name="Normal 2 371" xfId="813" xr:uid="{00000000-0005-0000-0000-0000A1020000}"/>
    <cellStyle name="Normal 2 372" xfId="814" xr:uid="{00000000-0005-0000-0000-0000A2020000}"/>
    <cellStyle name="Normal 2 373" xfId="815" xr:uid="{00000000-0005-0000-0000-0000A3020000}"/>
    <cellStyle name="Normal 2 374" xfId="816" xr:uid="{00000000-0005-0000-0000-0000A4020000}"/>
    <cellStyle name="Normal 2 375" xfId="817" xr:uid="{00000000-0005-0000-0000-0000A5020000}"/>
    <cellStyle name="Normal 2 376" xfId="818" xr:uid="{00000000-0005-0000-0000-0000A6020000}"/>
    <cellStyle name="Normal 2 377" xfId="819" xr:uid="{00000000-0005-0000-0000-0000A7020000}"/>
    <cellStyle name="Normal 2 378" xfId="820" xr:uid="{00000000-0005-0000-0000-0000A8020000}"/>
    <cellStyle name="Normal 2 379" xfId="823" xr:uid="{00000000-0005-0000-0000-0000A9020000}"/>
    <cellStyle name="Normal 2 38" xfId="415" xr:uid="{00000000-0005-0000-0000-0000AA020000}"/>
    <cellStyle name="Normal 2 380" xfId="824" xr:uid="{00000000-0005-0000-0000-0000AB020000}"/>
    <cellStyle name="Normal 2 381" xfId="825" xr:uid="{00000000-0005-0000-0000-0000AC020000}"/>
    <cellStyle name="Normal 2 382" xfId="826" xr:uid="{00000000-0005-0000-0000-0000AD020000}"/>
    <cellStyle name="Normal 2 383" xfId="827" xr:uid="{00000000-0005-0000-0000-0000AE020000}"/>
    <cellStyle name="Normal 2 384" xfId="829" xr:uid="{00000000-0005-0000-0000-0000AF020000}"/>
    <cellStyle name="Normal 2 385" xfId="831" xr:uid="{00000000-0005-0000-0000-0000B0020000}"/>
    <cellStyle name="Normal 2 386" xfId="833" xr:uid="{00000000-0005-0000-0000-0000B1020000}"/>
    <cellStyle name="Normal 2 387" xfId="835" xr:uid="{00000000-0005-0000-0000-0000B2020000}"/>
    <cellStyle name="Normal 2 388" xfId="837" xr:uid="{00000000-0005-0000-0000-0000B3020000}"/>
    <cellStyle name="Normal 2 389" xfId="839" xr:uid="{00000000-0005-0000-0000-0000B4020000}"/>
    <cellStyle name="Normal 2 39" xfId="416" xr:uid="{00000000-0005-0000-0000-0000B5020000}"/>
    <cellStyle name="Normal 2 390" xfId="841" xr:uid="{00000000-0005-0000-0000-0000B6020000}"/>
    <cellStyle name="Normal 2 391" xfId="843" xr:uid="{00000000-0005-0000-0000-0000B7020000}"/>
    <cellStyle name="Normal 2 392" xfId="844" xr:uid="{00000000-0005-0000-0000-0000B8020000}"/>
    <cellStyle name="Normal 2 393" xfId="846" xr:uid="{00000000-0005-0000-0000-0000B9020000}"/>
    <cellStyle name="Normal 2 394" xfId="847" xr:uid="{00000000-0005-0000-0000-0000BA020000}"/>
    <cellStyle name="Normal 2 395" xfId="849" xr:uid="{00000000-0005-0000-0000-0000BB020000}"/>
    <cellStyle name="Normal 2 396" xfId="850" xr:uid="{00000000-0005-0000-0000-0000BC020000}"/>
    <cellStyle name="Normal 2 397" xfId="851" xr:uid="{00000000-0005-0000-0000-0000BD020000}"/>
    <cellStyle name="Normal 2 398" xfId="853" xr:uid="{00000000-0005-0000-0000-0000BE020000}"/>
    <cellStyle name="Normal 2 399" xfId="854" xr:uid="{00000000-0005-0000-0000-0000BF020000}"/>
    <cellStyle name="Normal 2 4" xfId="417" xr:uid="{00000000-0005-0000-0000-0000C0020000}"/>
    <cellStyle name="Normal 2 40" xfId="418" xr:uid="{00000000-0005-0000-0000-0000C1020000}"/>
    <cellStyle name="Normal 2 400" xfId="856" xr:uid="{00000000-0005-0000-0000-0000C2020000}"/>
    <cellStyle name="Normal 2 401" xfId="858" xr:uid="{00000000-0005-0000-0000-0000C3020000}"/>
    <cellStyle name="Normal 2 402" xfId="860" xr:uid="{00000000-0005-0000-0000-0000C4020000}"/>
    <cellStyle name="Normal 2 403" xfId="862" xr:uid="{00000000-0005-0000-0000-0000C5020000}"/>
    <cellStyle name="Normal 2 404" xfId="864" xr:uid="{00000000-0005-0000-0000-0000C6020000}"/>
    <cellStyle name="Normal 2 405" xfId="866" xr:uid="{00000000-0005-0000-0000-0000C7020000}"/>
    <cellStyle name="Normal 2 406" xfId="869" xr:uid="{00000000-0005-0000-0000-0000C8020000}"/>
    <cellStyle name="Normal 2 407" xfId="871" xr:uid="{00000000-0005-0000-0000-0000C9020000}"/>
    <cellStyle name="Normal 2 408" xfId="872" xr:uid="{00000000-0005-0000-0000-0000CA020000}"/>
    <cellStyle name="Normal 2 409" xfId="873" xr:uid="{00000000-0005-0000-0000-0000CB020000}"/>
    <cellStyle name="Normal 2 41" xfId="419" xr:uid="{00000000-0005-0000-0000-0000CC020000}"/>
    <cellStyle name="Normal 2 410" xfId="874" xr:uid="{00000000-0005-0000-0000-0000CD020000}"/>
    <cellStyle name="Normal 2 411" xfId="875" xr:uid="{00000000-0005-0000-0000-0000CE020000}"/>
    <cellStyle name="Normal 2 412" xfId="877" xr:uid="{00000000-0005-0000-0000-0000CF020000}"/>
    <cellStyle name="Normal 2 413" xfId="879" xr:uid="{00000000-0005-0000-0000-0000D0020000}"/>
    <cellStyle name="Normal 2 414" xfId="881" xr:uid="{00000000-0005-0000-0000-0000D1020000}"/>
    <cellStyle name="Normal 2 415" xfId="883" xr:uid="{00000000-0005-0000-0000-0000D2020000}"/>
    <cellStyle name="Normal 2 416" xfId="885" xr:uid="{00000000-0005-0000-0000-0000D3020000}"/>
    <cellStyle name="Normal 2 417" xfId="887" xr:uid="{00000000-0005-0000-0000-0000D4020000}"/>
    <cellStyle name="Normal 2 418" xfId="888" xr:uid="{00000000-0005-0000-0000-0000D5020000}"/>
    <cellStyle name="Normal 2 419" xfId="889" xr:uid="{00000000-0005-0000-0000-0000D6020000}"/>
    <cellStyle name="Normal 2 42" xfId="420" xr:uid="{00000000-0005-0000-0000-0000D7020000}"/>
    <cellStyle name="Normal 2 420" xfId="890" xr:uid="{00000000-0005-0000-0000-0000D8020000}"/>
    <cellStyle name="Normal 2 421" xfId="891" xr:uid="{00000000-0005-0000-0000-0000D9020000}"/>
    <cellStyle name="Normal 2 422" xfId="892" xr:uid="{00000000-0005-0000-0000-0000DA020000}"/>
    <cellStyle name="Normal 2 423" xfId="894" xr:uid="{00000000-0005-0000-0000-0000DB020000}"/>
    <cellStyle name="Normal 2 424" xfId="896" xr:uid="{00000000-0005-0000-0000-0000DC020000}"/>
    <cellStyle name="Normal 2 425" xfId="898" xr:uid="{00000000-0005-0000-0000-0000DD020000}"/>
    <cellStyle name="Normal 2 426" xfId="900" xr:uid="{00000000-0005-0000-0000-0000DE020000}"/>
    <cellStyle name="Normal 2 427" xfId="902" xr:uid="{00000000-0005-0000-0000-0000DF020000}"/>
    <cellStyle name="Normal 2 428" xfId="903" xr:uid="{00000000-0005-0000-0000-0000E0020000}"/>
    <cellStyle name="Normal 2 429" xfId="904" xr:uid="{00000000-0005-0000-0000-0000E1020000}"/>
    <cellStyle name="Normal 2 43" xfId="421" xr:uid="{00000000-0005-0000-0000-0000E2020000}"/>
    <cellStyle name="Normal 2 430" xfId="906" xr:uid="{00000000-0005-0000-0000-0000E3020000}"/>
    <cellStyle name="Normal 2 431" xfId="907" xr:uid="{00000000-0005-0000-0000-0000E4020000}"/>
    <cellStyle name="Normal 2 432" xfId="909" xr:uid="{00000000-0005-0000-0000-0000E5020000}"/>
    <cellStyle name="Normal 2 433" xfId="912" xr:uid="{00000000-0005-0000-0000-0000E6020000}"/>
    <cellStyle name="Normal 2 434" xfId="914" xr:uid="{00000000-0005-0000-0000-0000E7020000}"/>
    <cellStyle name="Normal 2 435" xfId="916" xr:uid="{00000000-0005-0000-0000-0000E8020000}"/>
    <cellStyle name="Normal 2 436" xfId="918" xr:uid="{00000000-0005-0000-0000-0000E9020000}"/>
    <cellStyle name="Normal 2 437" xfId="919" xr:uid="{00000000-0005-0000-0000-0000EA020000}"/>
    <cellStyle name="Normal 2 438" xfId="921" xr:uid="{00000000-0005-0000-0000-0000EB020000}"/>
    <cellStyle name="Normal 2 439" xfId="923" xr:uid="{00000000-0005-0000-0000-0000EC020000}"/>
    <cellStyle name="Normal 2 44" xfId="422" xr:uid="{00000000-0005-0000-0000-0000ED020000}"/>
    <cellStyle name="Normal 2 440" xfId="924" xr:uid="{00000000-0005-0000-0000-0000EE020000}"/>
    <cellStyle name="Normal 2 441" xfId="925" xr:uid="{00000000-0005-0000-0000-0000EF020000}"/>
    <cellStyle name="Normal 2 442" xfId="926" xr:uid="{00000000-0005-0000-0000-0000F0020000}"/>
    <cellStyle name="Normal 2 443" xfId="928" xr:uid="{00000000-0005-0000-0000-0000F1020000}"/>
    <cellStyle name="Normal 2 444" xfId="929" xr:uid="{00000000-0005-0000-0000-0000F2020000}"/>
    <cellStyle name="Normal 2 445" xfId="930" xr:uid="{00000000-0005-0000-0000-0000F3020000}"/>
    <cellStyle name="Normal 2 446" xfId="932" xr:uid="{00000000-0005-0000-0000-0000F4020000}"/>
    <cellStyle name="Normal 2 447" xfId="934" xr:uid="{00000000-0005-0000-0000-0000F5020000}"/>
    <cellStyle name="Normal 2 448" xfId="936" xr:uid="{00000000-0005-0000-0000-0000F6020000}"/>
    <cellStyle name="Normal 2 449" xfId="938" xr:uid="{00000000-0005-0000-0000-0000F7020000}"/>
    <cellStyle name="Normal 2 45" xfId="423" xr:uid="{00000000-0005-0000-0000-0000F8020000}"/>
    <cellStyle name="Normal 2 450" xfId="940" xr:uid="{00000000-0005-0000-0000-0000F9020000}"/>
    <cellStyle name="Normal 2 451" xfId="943" xr:uid="{00000000-0005-0000-0000-0000FA020000}"/>
    <cellStyle name="Normal 2 452" xfId="945" xr:uid="{00000000-0005-0000-0000-0000FB020000}"/>
    <cellStyle name="Normal 2 453" xfId="947" xr:uid="{00000000-0005-0000-0000-0000FC020000}"/>
    <cellStyle name="Normal 2 454" xfId="949" xr:uid="{00000000-0005-0000-0000-0000FD020000}"/>
    <cellStyle name="Normal 2 455" xfId="951" xr:uid="{00000000-0005-0000-0000-0000FE020000}"/>
    <cellStyle name="Normal 2 456" xfId="953" xr:uid="{00000000-0005-0000-0000-0000FF020000}"/>
    <cellStyle name="Normal 2 457" xfId="955" xr:uid="{00000000-0005-0000-0000-000000030000}"/>
    <cellStyle name="Normal 2 458" xfId="956" xr:uid="{00000000-0005-0000-0000-000001030000}"/>
    <cellStyle name="Normal 2 459" xfId="957" xr:uid="{00000000-0005-0000-0000-000002030000}"/>
    <cellStyle name="Normal 2 46" xfId="424" xr:uid="{00000000-0005-0000-0000-000003030000}"/>
    <cellStyle name="Normal 2 460" xfId="958" xr:uid="{00000000-0005-0000-0000-000004030000}"/>
    <cellStyle name="Normal 2 461" xfId="961" xr:uid="{00000000-0005-0000-0000-000005030000}"/>
    <cellStyle name="Normal 2 462" xfId="962" xr:uid="{00000000-0005-0000-0000-000006030000}"/>
    <cellStyle name="Normal 2 463" xfId="963" xr:uid="{00000000-0005-0000-0000-000007030000}"/>
    <cellStyle name="Normal 2 464" xfId="964" xr:uid="{00000000-0005-0000-0000-000008030000}"/>
    <cellStyle name="Normal 2 465" xfId="965" xr:uid="{00000000-0005-0000-0000-000009030000}"/>
    <cellStyle name="Normal 2 466" xfId="966" xr:uid="{00000000-0005-0000-0000-00000A030000}"/>
    <cellStyle name="Normal 2 467" xfId="967" xr:uid="{00000000-0005-0000-0000-00000B030000}"/>
    <cellStyle name="Normal 2 468" xfId="968" xr:uid="{00000000-0005-0000-0000-00000C030000}"/>
    <cellStyle name="Normal 2 469" xfId="970" xr:uid="{00000000-0005-0000-0000-00000D030000}"/>
    <cellStyle name="Normal 2 47" xfId="425" xr:uid="{00000000-0005-0000-0000-00000E030000}"/>
    <cellStyle name="Normal 2 470" xfId="972" xr:uid="{00000000-0005-0000-0000-00000F030000}"/>
    <cellStyle name="Normal 2 471" xfId="973" xr:uid="{00000000-0005-0000-0000-000010030000}"/>
    <cellStyle name="Normal 2 472" xfId="974" xr:uid="{00000000-0005-0000-0000-000011030000}"/>
    <cellStyle name="Normal 2 473" xfId="976" xr:uid="{00000000-0005-0000-0000-000012030000}"/>
    <cellStyle name="Normal 2 474" xfId="977" xr:uid="{00000000-0005-0000-0000-000013030000}"/>
    <cellStyle name="Normal 2 475" xfId="978" xr:uid="{00000000-0005-0000-0000-000014030000}"/>
    <cellStyle name="Normal 2 476" xfId="979" xr:uid="{00000000-0005-0000-0000-000015030000}"/>
    <cellStyle name="Normal 2 477" xfId="980" xr:uid="{00000000-0005-0000-0000-000016030000}"/>
    <cellStyle name="Normal 2 478" xfId="981" xr:uid="{00000000-0005-0000-0000-000017030000}"/>
    <cellStyle name="Normal 2 479" xfId="983" xr:uid="{00000000-0005-0000-0000-000018030000}"/>
    <cellStyle name="Normal 2 48" xfId="426" xr:uid="{00000000-0005-0000-0000-000019030000}"/>
    <cellStyle name="Normal 2 480" xfId="985" xr:uid="{00000000-0005-0000-0000-00001A030000}"/>
    <cellStyle name="Normal 2 481" xfId="987" xr:uid="{00000000-0005-0000-0000-00001B030000}"/>
    <cellStyle name="Normal 2 482" xfId="988" xr:uid="{00000000-0005-0000-0000-00001C030000}"/>
    <cellStyle name="Normal 2 483" xfId="989" xr:uid="{00000000-0005-0000-0000-00001D030000}"/>
    <cellStyle name="Normal 2 484" xfId="990" xr:uid="{00000000-0005-0000-0000-00001E030000}"/>
    <cellStyle name="Normal 2 485" xfId="992" xr:uid="{00000000-0005-0000-0000-00001F030000}"/>
    <cellStyle name="Normal 2 486" xfId="993" xr:uid="{00000000-0005-0000-0000-000020030000}"/>
    <cellStyle name="Normal 2 487" xfId="995" xr:uid="{00000000-0005-0000-0000-000021030000}"/>
    <cellStyle name="Normal 2 488" xfId="996" xr:uid="{00000000-0005-0000-0000-000022030000}"/>
    <cellStyle name="Normal 2 489" xfId="997" xr:uid="{00000000-0005-0000-0000-000023030000}"/>
    <cellStyle name="Normal 2 49" xfId="427" xr:uid="{00000000-0005-0000-0000-000024030000}"/>
    <cellStyle name="Normal 2 490" xfId="998" xr:uid="{00000000-0005-0000-0000-000025030000}"/>
    <cellStyle name="Normal 2 491" xfId="999" xr:uid="{00000000-0005-0000-0000-000026030000}"/>
    <cellStyle name="Normal 2 492" xfId="1001" xr:uid="{00000000-0005-0000-0000-000027030000}"/>
    <cellStyle name="Normal 2 493" xfId="1002" xr:uid="{00000000-0005-0000-0000-000028030000}"/>
    <cellStyle name="Normal 2 494" xfId="1004" xr:uid="{00000000-0005-0000-0000-000029030000}"/>
    <cellStyle name="Normal 2 495" xfId="1006" xr:uid="{00000000-0005-0000-0000-00002A030000}"/>
    <cellStyle name="Normal 2 496" xfId="1007" xr:uid="{00000000-0005-0000-0000-00002B030000}"/>
    <cellStyle name="Normal 2 497" xfId="1009" xr:uid="{00000000-0005-0000-0000-00002C030000}"/>
    <cellStyle name="Normal 2 498" xfId="1010" xr:uid="{00000000-0005-0000-0000-00002D030000}"/>
    <cellStyle name="Normal 2 499" xfId="1011" xr:uid="{00000000-0005-0000-0000-00002E030000}"/>
    <cellStyle name="Normal 2 5" xfId="428" xr:uid="{00000000-0005-0000-0000-00002F030000}"/>
    <cellStyle name="Normal 2 50" xfId="429" xr:uid="{00000000-0005-0000-0000-000030030000}"/>
    <cellStyle name="Normal 2 500" xfId="1012" xr:uid="{00000000-0005-0000-0000-000031030000}"/>
    <cellStyle name="Normal 2 501" xfId="1014" xr:uid="{00000000-0005-0000-0000-000032030000}"/>
    <cellStyle name="Normal 2 502" xfId="1015" xr:uid="{00000000-0005-0000-0000-000033030000}"/>
    <cellStyle name="Normal 2 503" xfId="1017" xr:uid="{00000000-0005-0000-0000-000034030000}"/>
    <cellStyle name="Normal 2 504" xfId="1019" xr:uid="{00000000-0005-0000-0000-000035030000}"/>
    <cellStyle name="Normal 2 505" xfId="1020" xr:uid="{00000000-0005-0000-0000-000036030000}"/>
    <cellStyle name="Normal 2 506" xfId="1022" xr:uid="{00000000-0005-0000-0000-000037030000}"/>
    <cellStyle name="Normal 2 507" xfId="1024" xr:uid="{00000000-0005-0000-0000-000038030000}"/>
    <cellStyle name="Normal 2 508" xfId="1026" xr:uid="{00000000-0005-0000-0000-000039030000}"/>
    <cellStyle name="Normal 2 509" xfId="1029" xr:uid="{00000000-0005-0000-0000-00003A030000}"/>
    <cellStyle name="Normal 2 51" xfId="430" xr:uid="{00000000-0005-0000-0000-00003B030000}"/>
    <cellStyle name="Normal 2 510" xfId="1030" xr:uid="{00000000-0005-0000-0000-00003C030000}"/>
    <cellStyle name="Normal 2 511" xfId="1032" xr:uid="{143D0C9F-7094-4044-A48B-AA33EF4AF011}"/>
    <cellStyle name="Normal 2 512" xfId="1034" xr:uid="{937728F7-F02B-47F4-BAAB-E13ACE240CF8}"/>
    <cellStyle name="Normal 2 513" xfId="1036" xr:uid="{26A844EC-3364-473F-90EE-B699BF62F21B}"/>
    <cellStyle name="Normal 2 514" xfId="1037" xr:uid="{38D2B6CB-CE9F-4DA0-AF2B-FC546E81EAA5}"/>
    <cellStyle name="Normal 2 515" xfId="1038" xr:uid="{6C8EF831-02D2-4E38-8D33-4E2379E6E669}"/>
    <cellStyle name="Normal 2 516" xfId="1039" xr:uid="{F764D5CD-5759-4A48-B7B8-ECCE14D71D30}"/>
    <cellStyle name="Normal 2 517" xfId="1040" xr:uid="{A4E92189-B499-4F83-AFC4-FBAE2CC6DF27}"/>
    <cellStyle name="Normal 2 518" xfId="1041" xr:uid="{0EDC4372-579B-436D-A52F-BE11E2052E06}"/>
    <cellStyle name="Normal 2 519" xfId="1042" xr:uid="{F897BF82-4218-46DF-B5AF-DD028CAE171D}"/>
    <cellStyle name="Normal 2 52" xfId="431" xr:uid="{00000000-0005-0000-0000-00003D030000}"/>
    <cellStyle name="Normal 2 520" xfId="1043" xr:uid="{3956055E-41F7-41BE-94BD-DA8E38A4F587}"/>
    <cellStyle name="Normal 2 521" xfId="1044" xr:uid="{36524984-92EB-4A58-B32D-D0F9630E6BA7}"/>
    <cellStyle name="Normal 2 522" xfId="1045" xr:uid="{895EFAA4-45FA-4C69-B57E-2F5B0E2E7065}"/>
    <cellStyle name="Normal 2 523" xfId="1046" xr:uid="{A38A476F-F0BA-416F-974E-144450F2F931}"/>
    <cellStyle name="Normal 2 524" xfId="1047" xr:uid="{6FE6A8FE-380C-4B0B-92F0-0356D2776E63}"/>
    <cellStyle name="Normal 2 525" xfId="1049" xr:uid="{C71ECF1F-F77C-441D-A2E6-FC6ED9EA16C4}"/>
    <cellStyle name="Normal 2 526" xfId="1051" xr:uid="{E1B5DDCA-FA29-424F-AAA6-4E6A055DB99E}"/>
    <cellStyle name="Normal 2 527" xfId="1053" xr:uid="{A6AFC212-348A-4916-9907-E42199C53189}"/>
    <cellStyle name="Normal 2 528" xfId="1055" xr:uid="{4A094732-696E-49B8-A70E-18C3CC8471A8}"/>
    <cellStyle name="Normal 2 529" xfId="1056" xr:uid="{288AA88D-934E-4F02-9EC9-2E6967B2A7EC}"/>
    <cellStyle name="Normal 2 53" xfId="432" xr:uid="{00000000-0005-0000-0000-00003E030000}"/>
    <cellStyle name="Normal 2 530" xfId="1057" xr:uid="{D18B4D0F-441C-40E0-84F4-A4CA2BF291D9}"/>
    <cellStyle name="Normal 2 531" xfId="1058" xr:uid="{F8B90DC6-E01E-480B-AD61-695AB8EF1474}"/>
    <cellStyle name="Normal 2 532" xfId="1059" xr:uid="{57E5337C-A07E-4661-96D2-263A8D234562}"/>
    <cellStyle name="Normal 2 533" xfId="1060" xr:uid="{8915CE61-F8F1-45CC-B7E2-7C576BBD0F94}"/>
    <cellStyle name="Normal 2 534" xfId="1061" xr:uid="{2A2E2D94-B806-43BB-9F02-54D21E5CA18F}"/>
    <cellStyle name="Normal 2 535" xfId="1062" xr:uid="{456948E1-ED72-40B9-B5A4-C79423CEA773}"/>
    <cellStyle name="Normal 2 536" xfId="1064" xr:uid="{7E03CC1A-AFAE-4269-A1E2-9277FDBB274D}"/>
    <cellStyle name="Normal 2 537" xfId="1065" xr:uid="{B2E5D26D-6507-43AD-A40C-3EFD946E5D13}"/>
    <cellStyle name="Normal 2 538" xfId="1067" xr:uid="{85BE4A8B-6FB3-4D9C-901A-3EF594A149D4}"/>
    <cellStyle name="Normal 2 539" xfId="1069" xr:uid="{C6F227A1-8F99-4239-BA60-51936094FF8F}"/>
    <cellStyle name="Normal 2 54" xfId="433" xr:uid="{00000000-0005-0000-0000-00003F030000}"/>
    <cellStyle name="Normal 2 540" xfId="1070" xr:uid="{5F4EE0C1-32F5-4295-8970-C139E69B69EE}"/>
    <cellStyle name="Normal 2 541" xfId="1071" xr:uid="{8FF487E4-6460-47CA-BB9C-885202C3662D}"/>
    <cellStyle name="Normal 2 542" xfId="1072" xr:uid="{6E2F1C79-78D7-486D-BF27-530378ED0F0E}"/>
    <cellStyle name="Normal 2 543" xfId="1074" xr:uid="{7431A745-4185-4B0E-A657-460C8136CE06}"/>
    <cellStyle name="Normal 2 544" xfId="1075" xr:uid="{F6CFE2E5-6EF3-492B-8129-D20FDCD8C5D0}"/>
    <cellStyle name="Normal 2 545" xfId="1076" xr:uid="{F9264832-9D12-439A-B176-3852E0C2130C}"/>
    <cellStyle name="Normal 2 546" xfId="1077" xr:uid="{36C1533A-A8D0-486C-806D-02686028F173}"/>
    <cellStyle name="Normal 2 547" xfId="1078" xr:uid="{428F7554-3BDD-4D48-ACEA-307EA890B1B5}"/>
    <cellStyle name="Normal 2 548" xfId="1080" xr:uid="{E0616DEF-6F8E-4A9E-B744-9E3DB08E63AF}"/>
    <cellStyle name="Normal 2 549" xfId="1082" xr:uid="{A5D15A74-DD24-46D0-9710-F695230CC09F}"/>
    <cellStyle name="Normal 2 55" xfId="434" xr:uid="{00000000-0005-0000-0000-000040030000}"/>
    <cellStyle name="Normal 2 550" xfId="1083" xr:uid="{A8662778-B1DD-4AF0-B624-B14115D69D18}"/>
    <cellStyle name="Normal 2 551" xfId="1084" xr:uid="{E75A6F8F-5D28-45A6-ACEF-18D6D2DEE522}"/>
    <cellStyle name="Normal 2 552" xfId="1087" xr:uid="{C938EB85-7423-4DBC-BE4A-9D6CA0BCD965}"/>
    <cellStyle name="Normal 2 553" xfId="1088" xr:uid="{92E8F51C-2256-4E61-AF6F-EA8FF4B2EE03}"/>
    <cellStyle name="Normal 2 554" xfId="1089" xr:uid="{48FFAADB-396D-4B6E-8D5D-CD36778D9E90}"/>
    <cellStyle name="Normal 2 555" xfId="1090" xr:uid="{1B5B73FE-0373-4B93-A86A-792D776F8839}"/>
    <cellStyle name="Normal 2 556" xfId="1091" xr:uid="{AC7E0392-6F8C-4800-9679-B8EB4740629F}"/>
    <cellStyle name="Normal 2 557" xfId="1093" xr:uid="{9546DDAE-DA28-43B1-97C2-53E1D8B33482}"/>
    <cellStyle name="Normal 2 558" xfId="1095" xr:uid="{2470E1C2-FE89-452D-8C59-42308D651BA1}"/>
    <cellStyle name="Normal 2 559" xfId="1098" xr:uid="{8EA5A5B9-C342-4E9C-BA58-2C558E81A320}"/>
    <cellStyle name="Normal 2 56" xfId="435" xr:uid="{00000000-0005-0000-0000-000041030000}"/>
    <cellStyle name="Normal 2 560" xfId="1101" xr:uid="{2F81BF08-5A41-42DB-A6B5-76E352039636}"/>
    <cellStyle name="Normal 2 561" xfId="1102" xr:uid="{1BBCA74E-7C15-40EE-AD9D-5DE3EFC7B464}"/>
    <cellStyle name="Normal 2 562" xfId="1103" xr:uid="{0754A823-FF52-4044-977F-154E272F7454}"/>
    <cellStyle name="Normal 2 563" xfId="1104" xr:uid="{E0242B7B-24C9-422B-803B-2EE1A55248A3}"/>
    <cellStyle name="Normal 2 564" xfId="1105" xr:uid="{2AFC228A-594E-45BD-A8A3-3049CF6AB9EA}"/>
    <cellStyle name="Normal 2 565" xfId="1106" xr:uid="{396C0BBA-6A84-4DE5-9438-9FDCC727FE85}"/>
    <cellStyle name="Normal 2 566" xfId="1107" xr:uid="{FB3D85D9-E892-4977-94A9-51E2E92E4B2B}"/>
    <cellStyle name="Normal 2 567" xfId="1108" xr:uid="{343F1C89-A5BB-4CB8-972A-5A1F3AB96022}"/>
    <cellStyle name="Normal 2 568" xfId="1109" xr:uid="{545F2A9C-7F89-4E37-810C-47563804DAC4}"/>
    <cellStyle name="Normal 2 569" xfId="1110" xr:uid="{F4317F66-30B5-4708-A957-93E1618A8EE6}"/>
    <cellStyle name="Normal 2 57" xfId="436" xr:uid="{00000000-0005-0000-0000-000042030000}"/>
    <cellStyle name="Normal 2 570" xfId="1111" xr:uid="{49F02B63-98E0-4891-B389-F096FE37C4A2}"/>
    <cellStyle name="Normal 2 571" xfId="1112" xr:uid="{62DFF4F0-04D7-4314-B301-42682135DB73}"/>
    <cellStyle name="Normal 2 572" xfId="1113" xr:uid="{09C3B8C0-5DD8-4E07-9140-1305802E8C93}"/>
    <cellStyle name="Normal 2 573" xfId="1114" xr:uid="{5CF4AA67-D2C0-410D-B62E-3D4B69EC817D}"/>
    <cellStyle name="Normal 2 574" xfId="1115" xr:uid="{FC6C201A-8E8D-446E-BF71-437119DE7853}"/>
    <cellStyle name="Normal 2 575" xfId="1117" xr:uid="{5778E930-F6D3-4EDE-A30D-0A3A4C5B9F23}"/>
    <cellStyle name="Normal 2 576" xfId="1119" xr:uid="{3D2BE388-DBB7-4EA4-B804-565E1BFC0C2E}"/>
    <cellStyle name="Normal 2 577" xfId="1120" xr:uid="{8A140A4B-5496-4ABF-98F6-1C41BB1F95FE}"/>
    <cellStyle name="Normal 2 578" xfId="1121" xr:uid="{06326A08-2C80-48D9-82B3-E67F4EBDA84E}"/>
    <cellStyle name="Normal 2 579" xfId="1123" xr:uid="{3A5A1E01-7A79-4003-985C-B3910A637E39}"/>
    <cellStyle name="Normal 2 58" xfId="437" xr:uid="{00000000-0005-0000-0000-000043030000}"/>
    <cellStyle name="Normal 2 580" xfId="1124" xr:uid="{9BF641E1-E97B-417F-9D28-57C45B53576A}"/>
    <cellStyle name="Normal 2 581" xfId="1125" xr:uid="{BE9B2C9A-3576-435C-917C-F9C3F4C6289D}"/>
    <cellStyle name="Normal 2 582" xfId="1127" xr:uid="{0C82B6D8-F7EC-4428-9CB7-38F4FD6E1B7E}"/>
    <cellStyle name="Normal 2 583" xfId="1128" xr:uid="{12C3D994-B392-42D3-986E-3B0C1559C047}"/>
    <cellStyle name="Normal 2 584" xfId="1129" xr:uid="{A7BD7D3B-4D47-46A9-B99F-958444EB2EDA}"/>
    <cellStyle name="Normal 2 585" xfId="1130" xr:uid="{88AD571F-A13A-45D4-B19D-ABEDEF5AF942}"/>
    <cellStyle name="Normal 2 586" xfId="1131" xr:uid="{018F26B9-2B01-4DE5-AA53-75E5A94E80C7}"/>
    <cellStyle name="Normal 2 587" xfId="1133" xr:uid="{7866A134-9582-46D4-8B81-E75FD935C852}"/>
    <cellStyle name="Normal 2 588" xfId="1134" xr:uid="{BC46AC11-7697-4201-855D-7E3C112EFD60}"/>
    <cellStyle name="Normal 2 589" xfId="1135" xr:uid="{0E44DD22-443B-46F6-B72F-6EF2A524C808}"/>
    <cellStyle name="Normal 2 59" xfId="438" xr:uid="{00000000-0005-0000-0000-000044030000}"/>
    <cellStyle name="Normal 2 590" xfId="1136" xr:uid="{AFD5E1D0-EBF9-4A57-A080-B514B75E1297}"/>
    <cellStyle name="Normal 2 591" xfId="1138" xr:uid="{778CE91D-10BB-4011-A70A-E38B9A128BF3}"/>
    <cellStyle name="Normal 2 592" xfId="1139" xr:uid="{B5B96487-8438-4795-9539-D860E82E7C30}"/>
    <cellStyle name="Normal 2 593" xfId="1140" xr:uid="{72F7A1F0-7033-43C6-BB5C-5152C53F4EF6}"/>
    <cellStyle name="Normal 2 594" xfId="1142" xr:uid="{EBD0B6F6-1466-4021-933F-FFBFBD7F2A54}"/>
    <cellStyle name="Normal 2 595" xfId="1144" xr:uid="{32A2BD18-DAF2-44F9-980D-53B9D6A1E832}"/>
    <cellStyle name="Normal 2 596" xfId="1146" xr:uid="{A63A1DD3-FFE7-494A-B8F9-46AECA575AD6}"/>
    <cellStyle name="Normal 2 597" xfId="1148" xr:uid="{37B06A05-2532-47B6-A9C7-5C7C7CC055A4}"/>
    <cellStyle name="Normal 2 598" xfId="1149" xr:uid="{72F61AC5-2951-4E33-8844-BC9DE5A1C09C}"/>
    <cellStyle name="Normal 2 599" xfId="1151" xr:uid="{3350BE7B-F108-4BCF-88CC-4E4C8298985A}"/>
    <cellStyle name="Normal 2 6" xfId="439" xr:uid="{00000000-0005-0000-0000-000045030000}"/>
    <cellStyle name="Normal 2 60" xfId="440" xr:uid="{00000000-0005-0000-0000-000046030000}"/>
    <cellStyle name="Normal 2 600" xfId="1152" xr:uid="{B817DA45-3B59-4E5A-A0E6-E63D17578DE8}"/>
    <cellStyle name="Normal 2 601" xfId="1154" xr:uid="{46581C01-64D2-4E62-A0E9-95BD4874DE71}"/>
    <cellStyle name="Normal 2 602" xfId="1156" xr:uid="{8E253853-1C46-43B5-A0FE-D8C70E78C0F0}"/>
    <cellStyle name="Normal 2 603" xfId="1157" xr:uid="{B0175F3C-880E-47F8-85F9-3F4C7451DAC9}"/>
    <cellStyle name="Normal 2 604" xfId="1158" xr:uid="{ADDE122D-A329-422B-A788-BC416702B3DE}"/>
    <cellStyle name="Normal 2 605" xfId="1159" xr:uid="{1D9DA26C-5FD1-496D-9986-E17D20A5F3EF}"/>
    <cellStyle name="Normal 2 606" xfId="1161" xr:uid="{D79D57D4-2B68-4649-AA71-1FA9D91A1D4F}"/>
    <cellStyle name="Normal 2 607" xfId="1163" xr:uid="{EFB59AC4-0684-4C88-BCB2-72662F4B0463}"/>
    <cellStyle name="Normal 2 608" xfId="1165" xr:uid="{CD58CDF3-4CF9-46AC-9CA1-C15EA41484F1}"/>
    <cellStyle name="Normal 2 609" xfId="1167" xr:uid="{97BF4443-25DD-4EE8-A0D6-D1F332D28DC6}"/>
    <cellStyle name="Normal 2 61" xfId="441" xr:uid="{00000000-0005-0000-0000-000047030000}"/>
    <cellStyle name="Normal 2 610" xfId="1170" xr:uid="{3BB70691-A2AE-45F0-983E-2B9ACE259B0D}"/>
    <cellStyle name="Normal 2 611" xfId="1172" xr:uid="{3DD84D35-D927-49B0-973A-07B8AB7EAF24}"/>
    <cellStyle name="Normal 2 612" xfId="1174" xr:uid="{AC7F1BD9-3925-4576-9A4F-A6D89C1F7F80}"/>
    <cellStyle name="Normal 2 613" xfId="1175" xr:uid="{11B4F7DE-98E5-4A71-9684-81D97B68799F}"/>
    <cellStyle name="Normal 2 614" xfId="1176" xr:uid="{F19095A4-5C41-4308-8ED4-1E7343E21885}"/>
    <cellStyle name="Normal 2 615" xfId="1177" xr:uid="{D2CD000F-3793-42C6-B1D1-13A8B40C9AD4}"/>
    <cellStyle name="Normal 2 616" xfId="1178" xr:uid="{C4E01E00-6053-4B42-A01D-632EF7E04263}"/>
    <cellStyle name="Normal 2 617" xfId="1179" xr:uid="{F934A0C3-3D1B-4F6B-B7E9-D21052BA7A5B}"/>
    <cellStyle name="Normal 2 618" xfId="1180" xr:uid="{0FCFA502-2664-4AD0-B4ED-C56CB087EEDA}"/>
    <cellStyle name="Normal 2 619" xfId="1182" xr:uid="{05F6C6B3-AAEC-43F8-85CA-4F957629437B}"/>
    <cellStyle name="Normal 2 62" xfId="442" xr:uid="{00000000-0005-0000-0000-000048030000}"/>
    <cellStyle name="Normal 2 620" xfId="1184" xr:uid="{19F44E25-F5B6-4920-AC8B-75A70293B15E}"/>
    <cellStyle name="Normal 2 621" xfId="1186" xr:uid="{036E6B94-2B85-4D53-B604-0075B983FABF}"/>
    <cellStyle name="Normal 2 622" xfId="1188" xr:uid="{DFCB25BA-E9C7-413C-8E09-C860B9FF9C3E}"/>
    <cellStyle name="Normal 2 623" xfId="1190" xr:uid="{3F5F66EE-1C8F-48DC-B07A-655A84F17C1C}"/>
    <cellStyle name="Normal 2 624" xfId="1192" xr:uid="{8FCB7674-88EF-4FBE-A504-2FE68F2834CE}"/>
    <cellStyle name="Normal 2 625" xfId="1195" xr:uid="{206FFB37-5841-434B-8B37-665338870323}"/>
    <cellStyle name="Normal 2 626" xfId="1197" xr:uid="{4BB808E2-1B23-4558-AE22-36CB971BDB95}"/>
    <cellStyle name="Normal 2 627" xfId="1200" xr:uid="{404BC1E5-C00E-4C6F-B801-58F1B2C6C3AD}"/>
    <cellStyle name="Normal 2 628" xfId="1201" xr:uid="{AAD81A5B-BF79-4D42-8964-D1BE4C0C00C7}"/>
    <cellStyle name="Normal 2 629" xfId="1202" xr:uid="{32FF4198-F338-4092-BA65-7A31D4BA12D3}"/>
    <cellStyle name="Normal 2 63" xfId="443" xr:uid="{00000000-0005-0000-0000-000049030000}"/>
    <cellStyle name="Normal 2 630" xfId="1203" xr:uid="{C580E815-AC21-456E-BD70-47D051ADD31E}"/>
    <cellStyle name="Normal 2 631" xfId="1204" xr:uid="{6E86CA8B-FEA1-4331-8008-8E2F0CF943C0}"/>
    <cellStyle name="Normal 2 632" xfId="1205" xr:uid="{A97EDB83-D455-4B84-8DA6-24C6E99B1778}"/>
    <cellStyle name="Normal 2 633" xfId="1207" xr:uid="{2D511AE0-021B-4173-987C-812630FDEE16}"/>
    <cellStyle name="Normal 2 634" xfId="1209" xr:uid="{F962A018-8B29-448C-AF74-C225D127955E}"/>
    <cellStyle name="Normal 2 635" xfId="1211" xr:uid="{F790C819-0E2F-4DAF-9851-AB399302B2E9}"/>
    <cellStyle name="Normal 2 636" xfId="1213" xr:uid="{A708E619-9D64-410D-AD96-599971FC8C32}"/>
    <cellStyle name="Normal 2 637" xfId="1215" xr:uid="{076151C3-A928-4E48-9F01-86D15A0FE02D}"/>
    <cellStyle name="Normal 2 638" xfId="1217" xr:uid="{473B6744-39A0-4AD3-A60D-E630E958B669}"/>
    <cellStyle name="Normal 2 639" xfId="1218" xr:uid="{A0936214-CF5C-4243-9B37-C60FE9D1492B}"/>
    <cellStyle name="Normal 2 64" xfId="444" xr:uid="{00000000-0005-0000-0000-00004A030000}"/>
    <cellStyle name="Normal 2 640" xfId="1220" xr:uid="{E7F48FC0-18E5-4C33-8172-54140B7C331B}"/>
    <cellStyle name="Normal 2 641" xfId="1222" xr:uid="{7D33FB97-8757-473C-9B8F-6A1C8EE5F252}"/>
    <cellStyle name="Normal 2 642" xfId="1224" xr:uid="{6E43E250-6F29-400C-BC9F-CCFB16142E1C}"/>
    <cellStyle name="Normal 2 643" xfId="1226" xr:uid="{0B360840-06FD-4314-B12A-5CAAD06E9DC5}"/>
    <cellStyle name="Normal 2 644" xfId="1228" xr:uid="{716E04F3-5F02-4848-9631-A92495E9BB53}"/>
    <cellStyle name="Normal 2 645" xfId="1230" xr:uid="{F41357B2-0995-43CE-A1B6-4CC6DA03A72D}"/>
    <cellStyle name="Normal 2 646" xfId="1232" xr:uid="{EAC87C64-6247-491F-AF05-407785C94FC9}"/>
    <cellStyle name="Normal 2 647" xfId="1234" xr:uid="{DC175945-DFDF-4A57-B681-B33949173AAF}"/>
    <cellStyle name="Normal 2 648" xfId="1236" xr:uid="{1A0B6BD2-6E66-4AC5-93D8-ED3FDB297671}"/>
    <cellStyle name="Normal 2 649" xfId="1238" xr:uid="{08107EB1-4129-488D-A9E7-22D212C7B4B5}"/>
    <cellStyle name="Normal 2 65" xfId="445" xr:uid="{00000000-0005-0000-0000-00004B030000}"/>
    <cellStyle name="Normal 2 650" xfId="1240" xr:uid="{05A7FE75-B577-42EC-88AE-B9C9C1383876}"/>
    <cellStyle name="Normal 2 651" xfId="1242" xr:uid="{BFA01E8D-9547-40FD-B508-2E94973ABFCE}"/>
    <cellStyle name="Normal 2 652" xfId="1244" xr:uid="{F3F32C91-E7F5-4B8F-BAAB-1F7BE3C60A12}"/>
    <cellStyle name="Normal 2 653" xfId="1245" xr:uid="{B9E5398C-DC0F-4E77-94D0-B57D7259F7EE}"/>
    <cellStyle name="Normal 2 654" xfId="1246" xr:uid="{0A36F8A2-CA07-47F6-9A72-B38CEDA00D1C}"/>
    <cellStyle name="Normal 2 655" xfId="1248" xr:uid="{4BCA60FC-7860-48FD-A41F-A544D6F00802}"/>
    <cellStyle name="Normal 2 656" xfId="1250" xr:uid="{FDB87206-FF90-45C2-B452-5BC7F5469F41}"/>
    <cellStyle name="Normal 2 657" xfId="1252" xr:uid="{33F894FF-B75D-4DDD-810D-CA226ADFB62E}"/>
    <cellStyle name="Normal 2 658" xfId="1254" xr:uid="{2DDCE20F-2C63-4B36-946F-194ED7DA08AA}"/>
    <cellStyle name="Normal 2 659" xfId="1256" xr:uid="{D856F77E-EBAB-4E02-A063-8D45A4C2BBEE}"/>
    <cellStyle name="Normal 2 66" xfId="446" xr:uid="{00000000-0005-0000-0000-00004C030000}"/>
    <cellStyle name="Normal 2 660" xfId="1257" xr:uid="{2E335C7A-6D23-4E95-A755-605830A4392C}"/>
    <cellStyle name="Normal 2 661" xfId="1258" xr:uid="{D285958B-68B4-4EC0-A56F-148770E6405B}"/>
    <cellStyle name="Normal 2 662" xfId="1259" xr:uid="{2803A0A1-2729-4954-9426-9B5194AE30F2}"/>
    <cellStyle name="Normal 2 663" xfId="1260" xr:uid="{06A09C32-BC69-4B46-9800-9EF17D94B55E}"/>
    <cellStyle name="Normal 2 664" xfId="1261" xr:uid="{CA797AEF-6C1C-489A-B5B0-1D47996DF7D9}"/>
    <cellStyle name="Normal 2 665" xfId="1262" xr:uid="{1032CED4-82E2-4929-ACC9-F79A15C5F8ED}"/>
    <cellStyle name="Normal 2 666" xfId="1263" xr:uid="{3DA2C976-6140-461F-B014-0EA6E4979440}"/>
    <cellStyle name="Normal 2 667" xfId="1265" xr:uid="{9680D26A-30F8-48C7-A658-95FCACEFB6D6}"/>
    <cellStyle name="Normal 2 668" xfId="1267" xr:uid="{1D89CAC1-4825-4E23-885D-FFB43CACAA99}"/>
    <cellStyle name="Normal 2 669" xfId="1270" xr:uid="{4A70102B-B5E9-472E-9382-56367EEE1C76}"/>
    <cellStyle name="Normal 2 67" xfId="447" xr:uid="{00000000-0005-0000-0000-00004D030000}"/>
    <cellStyle name="Normal 2 670" xfId="1272" xr:uid="{F9E644DB-28DF-49B5-98BE-20CB45B37B70}"/>
    <cellStyle name="Normal 2 671" xfId="1274" xr:uid="{26DF89DC-4B5F-4A54-9064-37687A46EA91}"/>
    <cellStyle name="Normal 2 672" xfId="1276" xr:uid="{1386B8C4-4FFD-43C2-8F40-B4FC94DF8939}"/>
    <cellStyle name="Normal 2 673" xfId="1277" xr:uid="{46735818-B618-46B1-8870-7C738C25E00F}"/>
    <cellStyle name="Normal 2 674" xfId="1278" xr:uid="{2898E27F-8468-4411-B219-196509EA23EA}"/>
    <cellStyle name="Normal 2 675" xfId="1279" xr:uid="{1071D952-7E83-4756-A8CA-0453203BF392}"/>
    <cellStyle name="Normal 2 676" xfId="1281" xr:uid="{6CE54114-FF54-417C-A8A2-E185F141595E}"/>
    <cellStyle name="Normal 2 677" xfId="1282" xr:uid="{6C0776D9-9368-437D-84A1-792FE3D3E196}"/>
    <cellStyle name="Normal 2 678" xfId="1284" xr:uid="{6CF521AB-481D-45E9-A4A7-E19F350B1D6C}"/>
    <cellStyle name="Normal 2 679" xfId="1285" xr:uid="{98D5B3C1-F813-40D1-A42F-BC91509BAF3C}"/>
    <cellStyle name="Normal 2 68" xfId="448" xr:uid="{00000000-0005-0000-0000-00004E030000}"/>
    <cellStyle name="Normal 2 680" xfId="1286" xr:uid="{4C93EB89-8F8D-43B0-BD98-B062AAFD2028}"/>
    <cellStyle name="Normal 2 681" xfId="1288" xr:uid="{8ADB3076-BB00-4531-850D-0192712A066F}"/>
    <cellStyle name="Normal 2 682" xfId="1290" xr:uid="{C91CD0B0-990F-4B70-B843-D80721057079}"/>
    <cellStyle name="Normal 2 683" xfId="1291" xr:uid="{6603E483-5CDF-4D19-AE92-3322865CFA17}"/>
    <cellStyle name="Normal 2 684" xfId="1293" xr:uid="{760E8ECD-B7C0-4721-A954-9B9CD93D4E37}"/>
    <cellStyle name="Normal 2 685" xfId="1295" xr:uid="{D4764AB9-776A-46AA-A42F-A82A96DC8720}"/>
    <cellStyle name="Normal 2 686" xfId="1296" xr:uid="{35C5CB8E-163E-4A39-B8D9-409FF346B531}"/>
    <cellStyle name="Normal 2 687" xfId="1298" xr:uid="{C69FC727-FA0F-429E-96FE-376382B62F98}"/>
    <cellStyle name="Normal 2 688" xfId="1301" xr:uid="{C10D05AA-8903-4979-948A-BB64C8EE0FD9}"/>
    <cellStyle name="Normal 2 689" xfId="1303" xr:uid="{4FF5972C-A4A7-4040-87EE-4281CCD45745}"/>
    <cellStyle name="Normal 2 69" xfId="449" xr:uid="{00000000-0005-0000-0000-00004F030000}"/>
    <cellStyle name="Normal 2 690" xfId="1305" xr:uid="{8C120604-C379-4A22-A7AC-398657DF7608}"/>
    <cellStyle name="Normal 2 691" xfId="1307" xr:uid="{AC3AF598-02FB-4E95-8F56-68F656D9B5A8}"/>
    <cellStyle name="Normal 2 692" xfId="1308" xr:uid="{18741EDC-4D05-4A17-BFD1-7724015CD5E3}"/>
    <cellStyle name="Normal 2 693" xfId="1309" xr:uid="{057CDABD-8F90-4F4C-BAE7-249471320FA6}"/>
    <cellStyle name="Normal 2 694" xfId="1310" xr:uid="{63220D17-F72C-4779-8E3E-6549B8A6DB36}"/>
    <cellStyle name="Normal 2 695" xfId="1312" xr:uid="{982F3A12-3752-49CF-82F3-F0825DC4BE99}"/>
    <cellStyle name="Normal 2 696" xfId="1314" xr:uid="{11C2B58B-497C-4E39-83AA-907B80ECD3A9}"/>
    <cellStyle name="Normal 2 697" xfId="1315" xr:uid="{C30942E1-3073-4C29-807F-7F3E424197C9}"/>
    <cellStyle name="Normal 2 698" xfId="1316" xr:uid="{481C78D9-86DA-4E4F-A390-D5ABFD216B24}"/>
    <cellStyle name="Normal 2 699" xfId="1318" xr:uid="{C809A18D-D04D-4AC3-808E-9061D2A1A4E6}"/>
    <cellStyle name="Normal 2 7" xfId="450" xr:uid="{00000000-0005-0000-0000-000050030000}"/>
    <cellStyle name="Normal 2 70" xfId="451" xr:uid="{00000000-0005-0000-0000-000051030000}"/>
    <cellStyle name="Normal 2 700" xfId="1321" xr:uid="{F8EA65F6-306C-45CB-AC99-D7F0BD00F8CB}"/>
    <cellStyle name="Normal 2 701" xfId="1323" xr:uid="{C69C7E0B-CEDF-4FB6-B557-F946379BDAC1}"/>
    <cellStyle name="Normal 2 702" xfId="1325" xr:uid="{34A15DA6-CC02-4C59-B5B1-01A7D53E6433}"/>
    <cellStyle name="Normal 2 703" xfId="1327" xr:uid="{3EA2A3D5-489E-417B-AB1F-1EEC93233663}"/>
    <cellStyle name="Normal 2 704" xfId="1329" xr:uid="{315E8805-9C84-4FF2-947B-2273C4BE7B01}"/>
    <cellStyle name="Normal 2 705" xfId="1331" xr:uid="{F89654BB-E1EB-4B35-A2C2-DDE71DEFD570}"/>
    <cellStyle name="Normal 2 706" xfId="1333" xr:uid="{638A8976-B20B-4D55-89BD-41B09F54D5A8}"/>
    <cellStyle name="Normal 2 707" xfId="1335" xr:uid="{68AB62F1-22D4-4444-AD8B-2729557815C8}"/>
    <cellStyle name="Normal 2 708" xfId="1337" xr:uid="{3F1DE469-EBB5-41DD-8847-93422D08CC23}"/>
    <cellStyle name="Normal 2 709" xfId="1339" xr:uid="{11299712-CB6F-4BF1-A28E-4C1FF8457B32}"/>
    <cellStyle name="Normal 2 71" xfId="452" xr:uid="{00000000-0005-0000-0000-000052030000}"/>
    <cellStyle name="Normal 2 710" xfId="1341" xr:uid="{39F103DC-9391-4FEC-88EA-26DC73EC7F0E}"/>
    <cellStyle name="Normal 2 711" xfId="1343" xr:uid="{719573C0-5167-46FB-A009-EF6EC212DD23}"/>
    <cellStyle name="Normal 2 712" xfId="1345" xr:uid="{2B5E8481-F89A-439E-9C4B-C1FD79BAB25B}"/>
    <cellStyle name="Normal 2 713" xfId="1347" xr:uid="{16FD884E-900C-46CA-87BE-ED53DA7B2656}"/>
    <cellStyle name="Normal 2 714" xfId="1348" xr:uid="{E6BA165E-80DD-4FC6-86D2-40185BDD91DF}"/>
    <cellStyle name="Normal 2 715" xfId="1350" xr:uid="{03974BDE-7667-47EB-9A53-D452DF65E352}"/>
    <cellStyle name="Normal 2 716" xfId="1351" xr:uid="{EEB4DFCD-1358-466D-A084-7C676C550767}"/>
    <cellStyle name="Normal 2 717" xfId="1352" xr:uid="{F3038757-7E9D-4BCD-9F09-7ED3371DA7B3}"/>
    <cellStyle name="Normal 2 718" xfId="1353" xr:uid="{E1C1B5D4-66E3-4C5C-9C6E-4E7389651BA0}"/>
    <cellStyle name="Normal 2 719" xfId="1355" xr:uid="{FDC27639-937A-4443-BDAA-CDF47099AC5E}"/>
    <cellStyle name="Normal 2 72" xfId="453" xr:uid="{00000000-0005-0000-0000-000053030000}"/>
    <cellStyle name="Normal 2 720" xfId="1357" xr:uid="{56C21E36-C725-4A31-807C-ED9455081BFC}"/>
    <cellStyle name="Normal 2 721" xfId="1359" xr:uid="{B7A92DBA-95A7-4399-B2F1-ACACF8939BC7}"/>
    <cellStyle name="Normal 2 722" xfId="1361" xr:uid="{61F931F1-2C15-46FE-8184-024B07665FDF}"/>
    <cellStyle name="Normal 2 723" xfId="1362" xr:uid="{B146A448-C11F-4E90-BF54-503DE53601E8}"/>
    <cellStyle name="Normal 2 724" xfId="1364" xr:uid="{9799ACD0-587C-4CFC-A89F-9DD6CFDDCDE5}"/>
    <cellStyle name="Normal 2 725" xfId="1366" xr:uid="{ABDBB4E1-4000-4BB4-B991-982EDC10C71A}"/>
    <cellStyle name="Normal 2 726" xfId="1369" xr:uid="{BECDC502-0AB2-4451-8D7A-A76F2DAC1D13}"/>
    <cellStyle name="Normal 2 727" xfId="1370" xr:uid="{B521C7F5-BFE0-41EF-99D7-7014583695C5}"/>
    <cellStyle name="Normal 2 728" xfId="1371" xr:uid="{3BB19C16-5DA9-43F6-87BF-3FA5C204EB69}"/>
    <cellStyle name="Normal 2 729" xfId="1372" xr:uid="{4CEE2877-176D-45DD-8D5D-74A1DC3C7031}"/>
    <cellStyle name="Normal 2 73" xfId="454" xr:uid="{00000000-0005-0000-0000-000054030000}"/>
    <cellStyle name="Normal 2 730" xfId="1373" xr:uid="{C071AF02-97CF-4E9C-9069-3DA5FE627CA8}"/>
    <cellStyle name="Normal 2 731" xfId="1375" xr:uid="{F9B62691-CBC5-46E5-A900-06FA497F62DA}"/>
    <cellStyle name="Normal 2 732" xfId="1376" xr:uid="{AFB41BE2-8F55-4257-AF96-8068EDC9CBCF}"/>
    <cellStyle name="Normal 2 733" xfId="1378" xr:uid="{DD3DDBFA-BD4D-4E11-97C0-3523A333141B}"/>
    <cellStyle name="Normal 2 734" xfId="1380" xr:uid="{7506DD46-DB5C-4B5D-86BA-B14E231085C7}"/>
    <cellStyle name="Normal 2 735" xfId="1382" xr:uid="{C4E54915-E4CB-491D-82D7-04D9D6CE9FB1}"/>
    <cellStyle name="Normal 2 736" xfId="1383" xr:uid="{4EC07B79-7385-4FAB-B5B3-15237ACF4BC4}"/>
    <cellStyle name="Normal 2 737" xfId="1385" xr:uid="{1E190B7B-4D86-405E-8BA3-B25BAF8AC651}"/>
    <cellStyle name="Normal 2 738" xfId="1387" xr:uid="{4383C2B4-BD7A-4862-BE76-B7D30BF9FFC5}"/>
    <cellStyle name="Normal 2 739" xfId="1388" xr:uid="{D4E51691-B920-4CBA-9169-9D47BE98AB8A}"/>
    <cellStyle name="Normal 2 74" xfId="455" xr:uid="{00000000-0005-0000-0000-000055030000}"/>
    <cellStyle name="Normal 2 740" xfId="1389" xr:uid="{822CF190-D911-43F8-854B-975FBBB1192B}"/>
    <cellStyle name="Normal 2 741" xfId="1390" xr:uid="{D4F86C8D-3142-4451-9493-8A87E3C0843B}"/>
    <cellStyle name="Normal 2 742" xfId="1392" xr:uid="{3A8EE9FB-7167-43E3-A94B-269A7B807CCD}"/>
    <cellStyle name="Normal 2 743" xfId="1393" xr:uid="{869FE521-09D8-4BD8-AF7E-8B684622684F}"/>
    <cellStyle name="Normal 2 744" xfId="1395" xr:uid="{AF08DA28-2CEE-4FB6-A886-00DA451076E2}"/>
    <cellStyle name="Normal 2 745" xfId="1397" xr:uid="{10C53B26-AF78-4733-AB01-0A3745F15173}"/>
    <cellStyle name="Normal 2 746" xfId="1398" xr:uid="{BCCF64AE-539A-435A-B2B0-B3E75700592F}"/>
    <cellStyle name="Normal 2 747" xfId="1399" xr:uid="{0682C598-6195-45B5-B8E9-0D5CF0E55302}"/>
    <cellStyle name="Normal 2 748" xfId="1400" xr:uid="{ED1A20FF-E98D-4031-B9AB-ED2AEBF1AC7B}"/>
    <cellStyle name="Normal 2 749" xfId="1401" xr:uid="{7D387834-A6C9-42B0-938B-2497ABC1C517}"/>
    <cellStyle name="Normal 2 75" xfId="456" xr:uid="{00000000-0005-0000-0000-000056030000}"/>
    <cellStyle name="Normal 2 750" xfId="1403" xr:uid="{B60C3359-0D88-44F0-9C23-9A9930B5FA67}"/>
    <cellStyle name="Normal 2 751" xfId="1405" xr:uid="{8B4A6CBE-8097-4183-8B91-7E544014CE63}"/>
    <cellStyle name="Normal 2 752" xfId="1407" xr:uid="{5CE08364-F601-401A-A927-EE3B80CC7604}"/>
    <cellStyle name="Normal 2 753" xfId="1409" xr:uid="{810DE7E3-ADAB-4541-B587-99780E2BE078}"/>
    <cellStyle name="Normal 2 754" xfId="1410" xr:uid="{11263FD4-84B8-4882-9354-FA96C3F8EA4C}"/>
    <cellStyle name="Normal 2 755" xfId="1411" xr:uid="{A5CA3F0D-2B7E-403F-B54A-096807EB6F53}"/>
    <cellStyle name="Normal 2 756" xfId="1412" xr:uid="{FF804973-5978-45EA-96F5-16BEAA873D22}"/>
    <cellStyle name="Normal 2 757" xfId="1414" xr:uid="{22E0D947-D732-4128-A4CC-C27B2D96EDF8}"/>
    <cellStyle name="Normal 2 758" xfId="1416" xr:uid="{26CE7860-6FE3-489E-853F-151FB4EDEBE8}"/>
    <cellStyle name="Normal 2 759" xfId="1418" xr:uid="{6FEBE900-6944-4575-AA61-A6AF500C4BD9}"/>
    <cellStyle name="Normal 2 76" xfId="457" xr:uid="{00000000-0005-0000-0000-000057030000}"/>
    <cellStyle name="Normal 2 760" xfId="1420" xr:uid="{10ADCD3C-C933-4DD6-8610-E13A5C23E769}"/>
    <cellStyle name="Normal 2 761" xfId="1422" xr:uid="{BE8B24A0-2707-4033-BD92-173BF293A75D}"/>
    <cellStyle name="Normal 2 762" xfId="1425" xr:uid="{FC1DFB66-EE67-40B8-BC43-3CF7482D13CD}"/>
    <cellStyle name="Normal 2 763" xfId="1427" xr:uid="{D7FFDFF1-FDF5-415E-9A9E-D6B4D730D994}"/>
    <cellStyle name="Normal 2 764" xfId="1429" xr:uid="{3B7C497C-2495-47D8-AC53-D5DB65298973}"/>
    <cellStyle name="Normal 2 765" xfId="1431" xr:uid="{D5AE4C78-13C5-4F97-BC5F-6AF1B6B54D28}"/>
    <cellStyle name="Normal 2 766" xfId="1433" xr:uid="{CF651D90-E46C-44C4-B7BA-25833D1663B2}"/>
    <cellStyle name="Normal 2 767" xfId="1436" xr:uid="{6E96E110-CEBB-4EC0-AAC1-34B2D0D5830C}"/>
    <cellStyle name="Normal 2 768" xfId="1438" xr:uid="{7CE82A0E-C618-4EDD-90C0-ECE443BB2BAD}"/>
    <cellStyle name="Normal 2 769" xfId="1440" xr:uid="{09903460-00AC-480C-B06B-0D799EF48099}"/>
    <cellStyle name="Normal 2 77" xfId="458" xr:uid="{00000000-0005-0000-0000-000058030000}"/>
    <cellStyle name="Normal 2 770" xfId="1442" xr:uid="{D66C3D5C-37D6-4A1A-B610-80A9C3F0C62A}"/>
    <cellStyle name="Normal 2 771" xfId="1444" xr:uid="{90D5D542-DEAA-491D-A290-7B7D0FC1126D}"/>
    <cellStyle name="Normal 2 772" xfId="1446" xr:uid="{647659F3-4FFB-4355-A7D9-2849077F1D85}"/>
    <cellStyle name="Normal 2 773" xfId="1449" xr:uid="{350D546A-1E91-40CC-A77E-DF80331BDBA1}"/>
    <cellStyle name="Normal 2 774" xfId="1451" xr:uid="{577D426C-F625-4F9B-BF4B-442E079331EA}"/>
    <cellStyle name="Normal 2 775" xfId="1453" xr:uid="{7A346CD5-EAF5-4652-B483-77EBB7662A69}"/>
    <cellStyle name="Normal 2 776" xfId="1455" xr:uid="{166CC214-FF43-49B1-A60C-70E34BDA0C8D}"/>
    <cellStyle name="Normal 2 777" xfId="1457" xr:uid="{4818DFCE-85F8-422B-AD55-6F42C6A0575C}"/>
    <cellStyle name="Normal 2 778" xfId="1459" xr:uid="{AEB08D60-3934-4C84-89FA-F5A1D90B1FFF}"/>
    <cellStyle name="Normal 2 779" xfId="1461" xr:uid="{0FF67D3A-2E39-478D-9C0D-B0E58791842D}"/>
    <cellStyle name="Normal 2 78" xfId="459" xr:uid="{00000000-0005-0000-0000-000059030000}"/>
    <cellStyle name="Normal 2 780" xfId="1462" xr:uid="{3458AE1E-AED7-4FCA-85C3-FC207F0C4A8A}"/>
    <cellStyle name="Normal 2 781" xfId="1464" xr:uid="{7DD101DE-F94C-45D7-83CD-36391962F4F8}"/>
    <cellStyle name="Normal 2 782" xfId="1466" xr:uid="{179B4375-83F1-4775-91A7-0D641B4045AE}"/>
    <cellStyle name="Normal 2 783" xfId="1468" xr:uid="{B325CF1A-F3DD-45CB-8D2C-32888BB62A87}"/>
    <cellStyle name="Normal 2 784" xfId="1470" xr:uid="{3A366095-4B62-49C9-A3F0-34FE9C99A0F5}"/>
    <cellStyle name="Normal 2 785" xfId="1472" xr:uid="{471C071C-8F30-4392-BF27-0C4B06FA5680}"/>
    <cellStyle name="Normal 2 786" xfId="1474" xr:uid="{A8F4FCBF-BCC4-4B55-B356-885BF8A37F35}"/>
    <cellStyle name="Normal 2 787" xfId="1476" xr:uid="{C413C598-591B-4FC7-BF69-EE23FEB93E49}"/>
    <cellStyle name="Normal 2 788" xfId="1478" xr:uid="{E4D75407-515C-4AE7-A839-901DEE7C4753}"/>
    <cellStyle name="Normal 2 789" xfId="1479" xr:uid="{0519D6C4-1EB2-4F54-8F7A-87FD316BF25C}"/>
    <cellStyle name="Normal 2 79" xfId="460" xr:uid="{00000000-0005-0000-0000-00005A030000}"/>
    <cellStyle name="Normal 2 790" xfId="1480" xr:uid="{ACFB5F98-0057-4CB8-92FB-AF95F5865D78}"/>
    <cellStyle name="Normal 2 791" xfId="1481" xr:uid="{DB48E61D-D368-42CD-B1AE-B4FAF09EBEA3}"/>
    <cellStyle name="Normal 2 792" xfId="1483" xr:uid="{2F8EBA82-C554-4573-AE2D-094BD1309C37}"/>
    <cellStyle name="Normal 2 793" xfId="1485" xr:uid="{A86C8312-E4B2-4E75-9E7E-734EB269A158}"/>
    <cellStyle name="Normal 2 794" xfId="1487" xr:uid="{AA1A7560-EA6A-4398-8575-CE9899B796F6}"/>
    <cellStyle name="Normal 2 795" xfId="1489" xr:uid="{59206BE5-CB77-4970-A959-550476DB2ABD}"/>
    <cellStyle name="Normal 2 796" xfId="1491" xr:uid="{6D88E5F7-61AE-40BB-9A73-AEBA46278D79}"/>
    <cellStyle name="Normal 2 797" xfId="1493" xr:uid="{8990E001-B459-4C30-A2F6-FDEE534C42D3}"/>
    <cellStyle name="Normal 2 798" xfId="1495" xr:uid="{D2842261-1181-4EC3-BE3A-96FACAFC2A99}"/>
    <cellStyle name="Normal 2 799" xfId="1497" xr:uid="{2EE8952D-F02E-423B-BB54-D9C42272C852}"/>
    <cellStyle name="Normal 2 8" xfId="461" xr:uid="{00000000-0005-0000-0000-00005B030000}"/>
    <cellStyle name="Normal 2 80" xfId="462" xr:uid="{00000000-0005-0000-0000-00005C030000}"/>
    <cellStyle name="Normal 2 800" xfId="1499" xr:uid="{0814283E-1A0A-4469-B52A-31BB18258445}"/>
    <cellStyle name="Normal 2 801" xfId="1502" xr:uid="{D93BD993-3FDF-4468-8D6D-C5863B34F54C}"/>
    <cellStyle name="Normal 2 802" xfId="1504" xr:uid="{2181A732-1E02-4C0C-8DB0-C006F0995C26}"/>
    <cellStyle name="Normal 2 803" xfId="1506" xr:uid="{052BF7C4-CF6A-4B0C-B12E-BD65B331CD35}"/>
    <cellStyle name="Normal 2 804" xfId="1507" xr:uid="{E75027D6-7FA8-4CC1-850A-1AE730EC6465}"/>
    <cellStyle name="Normal 2 805" xfId="1508" xr:uid="{BFDC9CE6-0305-4A77-9754-54DC892CD96E}"/>
    <cellStyle name="Normal 2 806" xfId="1509" xr:uid="{1A292355-3729-401F-864B-F65963FD6E65}"/>
    <cellStyle name="Normal 2 807" xfId="1511" xr:uid="{4E6671BD-C5B5-4E2F-94E6-CBB78ABE8F80}"/>
    <cellStyle name="Normal 2 808" xfId="1512" xr:uid="{A4BF20A2-D3A8-458D-AA92-708A79467E5A}"/>
    <cellStyle name="Normal 2 809" xfId="1513" xr:uid="{913919F5-03DF-4D23-A2BA-2BF8B1348AB2}"/>
    <cellStyle name="Normal 2 81" xfId="463" xr:uid="{00000000-0005-0000-0000-00005D030000}"/>
    <cellStyle name="Normal 2 810" xfId="1514" xr:uid="{F9D1B3DD-511E-4759-AB84-F9AB660ECFB8}"/>
    <cellStyle name="Normal 2 811" xfId="1515" xr:uid="{F8FD2E9E-1415-4960-907E-7455D33CC69C}"/>
    <cellStyle name="Normal 2 812" xfId="1516" xr:uid="{742C789F-200A-4953-A899-2DC3DBAEEB04}"/>
    <cellStyle name="Normal 2 813" xfId="1517" xr:uid="{A5CAE187-0EDF-44B2-ABF6-8FFA109D73A4}"/>
    <cellStyle name="Normal 2 814" xfId="1518" xr:uid="{BDE4E533-E7E9-45CB-85B5-3714A81AD32F}"/>
    <cellStyle name="Normal 2 815" xfId="1520" xr:uid="{20D818B1-FC21-41A7-8F9D-1BA274ED63C0}"/>
    <cellStyle name="Normal 2 816" xfId="1521" xr:uid="{96757F0C-B636-4C01-9ED1-F82EBA0D43D3}"/>
    <cellStyle name="Normal 2 817" xfId="1522" xr:uid="{17985D0C-CF98-4621-BFF2-B77290DD593C}"/>
    <cellStyle name="Normal 2 818" xfId="1523" xr:uid="{28E71E3F-8995-4D0E-9AFB-B7CCC6B36D4F}"/>
    <cellStyle name="Normal 2 819" xfId="1524" xr:uid="{46968067-F4E7-4277-8997-21CBD30A22D5}"/>
    <cellStyle name="Normal 2 82" xfId="464" xr:uid="{00000000-0005-0000-0000-00005E030000}"/>
    <cellStyle name="Normal 2 820" xfId="1525" xr:uid="{16897696-1B05-4143-9EDE-C62338FDE7D9}"/>
    <cellStyle name="Normal 2 821" xfId="1526" xr:uid="{9460C681-5515-4D2B-8096-8663BB6D7170}"/>
    <cellStyle name="Normal 2 822" xfId="1527" xr:uid="{8A0A6739-91AF-49F6-952E-80AD37C26DFB}"/>
    <cellStyle name="Normal 2 823" xfId="1528" xr:uid="{D3DDD45A-AF8C-4306-9713-1632EC173CBC}"/>
    <cellStyle name="Normal 2 824" xfId="1529" xr:uid="{D493BFFE-3F0B-431F-9622-CCDF488AF271}"/>
    <cellStyle name="Normal 2 825" xfId="1530" xr:uid="{C2DD04E7-2651-4606-BB39-3D02467F74AA}"/>
    <cellStyle name="Normal 2 826" xfId="1531" xr:uid="{17E1A040-3BEE-4415-8AC2-2293CEF07881}"/>
    <cellStyle name="Normal 2 827" xfId="1532" xr:uid="{2AD7C5A6-D112-403E-9F3F-6D8C48FDF5DA}"/>
    <cellStyle name="Normal 2 828" xfId="1533" xr:uid="{3A1670C1-E1D6-41BC-855C-F69534299C70}"/>
    <cellStyle name="Normal 2 829" xfId="1534" xr:uid="{C544DFFA-D3B8-4659-85D6-93B3B6BBF02E}"/>
    <cellStyle name="Normal 2 83" xfId="465" xr:uid="{00000000-0005-0000-0000-00005F030000}"/>
    <cellStyle name="Normal 2 830" xfId="1535" xr:uid="{874F6A35-C096-4157-9ED4-C91FBDA5E405}"/>
    <cellStyle name="Normal 2 831" xfId="1536" xr:uid="{C077155C-F2E1-48E0-9E73-901085F84D83}"/>
    <cellStyle name="Normal 2 832" xfId="1537" xr:uid="{9BEA67F2-845E-4599-BA22-4DD415C6EC2D}"/>
    <cellStyle name="Normal 2 833" xfId="1539" xr:uid="{AE0FE1C2-8D69-4484-A7EA-3258960B6D98}"/>
    <cellStyle name="Normal 2 834" xfId="1540" xr:uid="{D23FA9BA-05B7-4500-A22D-B958687758D4}"/>
    <cellStyle name="Normal 2 835" xfId="1541" xr:uid="{EC8C95CA-10AA-4F81-B628-0EB13A24029C}"/>
    <cellStyle name="Normal 2 836" xfId="1542" xr:uid="{6EC701F1-39D5-4D4B-B7BD-33718DB067E7}"/>
    <cellStyle name="Normal 2 837" xfId="1543" xr:uid="{85664059-FD24-493B-9585-ADE65FDD0EC2}"/>
    <cellStyle name="Normal 2 838" xfId="1544" xr:uid="{93238097-C727-4796-A480-291F101AE549}"/>
    <cellStyle name="Normal 2 839" xfId="1545" xr:uid="{B70083BD-1909-4D90-837E-2B33AA9C99CD}"/>
    <cellStyle name="Normal 2 84" xfId="466" xr:uid="{00000000-0005-0000-0000-000060030000}"/>
    <cellStyle name="Normal 2 840" xfId="1547" xr:uid="{5B6AFE5D-FC87-4259-939B-36A509FDAFEA}"/>
    <cellStyle name="Normal 2 841" xfId="1548" xr:uid="{EB252101-5A74-46FB-80AB-25600B6DE27F}"/>
    <cellStyle name="Normal 2 842" xfId="1549" xr:uid="{BD9B2F8A-4B29-4DBA-8680-5426BEA7F23B}"/>
    <cellStyle name="Normal 2 843" xfId="1550" xr:uid="{DBA02F84-9A53-472A-87C6-73AF05E735DB}"/>
    <cellStyle name="Normal 2 844" xfId="1551" xr:uid="{E7B2134C-4E4B-4A0C-80CF-39BC7D99B2AE}"/>
    <cellStyle name="Normal 2 845" xfId="1552" xr:uid="{CC28BEAE-5ED1-469F-B375-6C74B47DBEB3}"/>
    <cellStyle name="Normal 2 846" xfId="1553" xr:uid="{55C9CA39-1612-42FD-B964-5D02D9E3CD57}"/>
    <cellStyle name="Normal 2 847" xfId="1554" xr:uid="{19DFF4A1-B3B5-4E5F-BE2D-1B90A130CE38}"/>
    <cellStyle name="Normal 2 848" xfId="1555" xr:uid="{7F5861CB-8648-4E08-8494-85BA378CF0B8}"/>
    <cellStyle name="Normal 2 849" xfId="1557" xr:uid="{12DB7649-F891-49ED-AEA8-FC11B0DD7C07}"/>
    <cellStyle name="Normal 2 85" xfId="467" xr:uid="{00000000-0005-0000-0000-000061030000}"/>
    <cellStyle name="Normal 2 850" xfId="1558" xr:uid="{DE24B861-E5EA-4A2B-940C-6250216954F5}"/>
    <cellStyle name="Normal 2 851" xfId="1559" xr:uid="{6D737BC3-F115-4ED0-A713-18332E2F8D1C}"/>
    <cellStyle name="Normal 2 852" xfId="1560" xr:uid="{62964CCD-9F8D-4116-957B-C2B0FC04515E}"/>
    <cellStyle name="Normal 2 853" xfId="1561" xr:uid="{F743DFCA-A24E-4E64-BFB3-D31D0FD81259}"/>
    <cellStyle name="Normal 2 854" xfId="1562" xr:uid="{82BFAA4C-ECFF-4BD3-80AB-36C109E787F9}"/>
    <cellStyle name="Normal 2 855" xfId="1563" xr:uid="{7EB3C27F-477D-4B25-816A-01291E7A378F}"/>
    <cellStyle name="Normal 2 856" xfId="1564" xr:uid="{F1E5E272-B20E-4AD3-B7C2-D8E58435290B}"/>
    <cellStyle name="Normal 2 857" xfId="1566" xr:uid="{903A65C9-C539-4760-B034-BAA8C7AE8281}"/>
    <cellStyle name="Normal 2 858" xfId="1567" xr:uid="{063256ED-345E-4C3F-95AA-1138C30933C5}"/>
    <cellStyle name="Normal 2 859" xfId="1568" xr:uid="{17BE7113-BEAC-47BA-A91F-7BD4C284A0C0}"/>
    <cellStyle name="Normal 2 86" xfId="468" xr:uid="{00000000-0005-0000-0000-000062030000}"/>
    <cellStyle name="Normal 2 860" xfId="1569" xr:uid="{F6F0FD5F-87B1-4571-88C4-E97F3B389ACB}"/>
    <cellStyle name="Normal 2 861" xfId="1571" xr:uid="{04A7DF09-54BA-4038-9A9F-0A4FC12455A9}"/>
    <cellStyle name="Normal 2 862" xfId="1572" xr:uid="{74F6CAA1-E2D7-432F-B92C-D8A48E58E74B}"/>
    <cellStyle name="Normal 2 863" xfId="1574" xr:uid="{75D2B6C2-469B-4167-8E66-7CC7E91879F5}"/>
    <cellStyle name="Normal 2 864" xfId="1575" xr:uid="{016A2F97-0C23-4DB6-BD29-2640269A71A1}"/>
    <cellStyle name="Normal 2 865" xfId="1576" xr:uid="{48D07BDE-35DE-4406-81BD-295FC1D86D4D}"/>
    <cellStyle name="Normal 2 866" xfId="1577" xr:uid="{F999ABE8-C221-4380-A0A4-0582902DEC54}"/>
    <cellStyle name="Normal 2 867" xfId="1578" xr:uid="{06F5A1A3-C7DF-48C4-874F-4900888694AB}"/>
    <cellStyle name="Normal 2 868" xfId="1580" xr:uid="{B6BA2ABB-7A41-4A87-B998-CC556043EDFE}"/>
    <cellStyle name="Normal 2 869" xfId="1581" xr:uid="{CE881C95-71DF-4515-90AD-888BC3D75654}"/>
    <cellStyle name="Normal 2 87" xfId="469" xr:uid="{00000000-0005-0000-0000-000063030000}"/>
    <cellStyle name="Normal 2 870" xfId="1582" xr:uid="{8DED08DB-06D0-42E6-8160-DC9DCB4838AD}"/>
    <cellStyle name="Normal 2 871" xfId="1583" xr:uid="{46E2F37D-914B-49B0-9E0C-83C24771E383}"/>
    <cellStyle name="Normal 2 872" xfId="1584" xr:uid="{D5A6D82B-9F19-45D3-84ED-4B400C4C0E46}"/>
    <cellStyle name="Normal 2 873" xfId="1585" xr:uid="{2305F5C3-D13D-47F4-A00C-47D51997D104}"/>
    <cellStyle name="Normal 2 874" xfId="1586" xr:uid="{D1D02F69-67A4-4A21-B726-3C3547423BB6}"/>
    <cellStyle name="Normal 2 875" xfId="1588" xr:uid="{E4CBFBE0-0190-4636-A17E-433B0698F4D9}"/>
    <cellStyle name="Normal 2 876" xfId="1589" xr:uid="{0A0A5616-77C8-4C9E-AADF-561599299746}"/>
    <cellStyle name="Normal 2 877" xfId="1590" xr:uid="{0DA71D32-98B8-4D2A-8391-07A1565CB759}"/>
    <cellStyle name="Normal 2 878" xfId="1591" xr:uid="{39924749-E4EA-4F48-876D-E4AA9EE98FD2}"/>
    <cellStyle name="Normal 2 879" xfId="1592" xr:uid="{C017CF6E-1642-47A5-8410-7A0E02E6525C}"/>
    <cellStyle name="Normal 2 88" xfId="470" xr:uid="{00000000-0005-0000-0000-000064030000}"/>
    <cellStyle name="Normal 2 880" xfId="1594" xr:uid="{D10CC108-08F1-4036-B6F9-24836DD19C50}"/>
    <cellStyle name="Normal 2 881" xfId="1595" xr:uid="{E931F53E-0237-4F9C-98B0-807412F547BB}"/>
    <cellStyle name="Normal 2 882" xfId="1597" xr:uid="{1A396F97-E79D-4861-910C-78C998D54B4C}"/>
    <cellStyle name="Normal 2 883" xfId="1598" xr:uid="{69D3D87D-AF03-4C10-B42D-134D8F65153C}"/>
    <cellStyle name="Normal 2 884" xfId="1599" xr:uid="{570183E2-C66D-4B0A-9E00-1F067E190E8B}"/>
    <cellStyle name="Normal 2 885" xfId="1600" xr:uid="{C77ED807-682B-4057-BCEC-F856139D05F0}"/>
    <cellStyle name="Normal 2 886" xfId="1601" xr:uid="{5D52DA44-A7B0-43C0-8A96-CC15A6D9443E}"/>
    <cellStyle name="Normal 2 887" xfId="1603" xr:uid="{3187ACFC-4BD8-47CE-86B1-3661AFF09C5D}"/>
    <cellStyle name="Normal 2 888" xfId="1604" xr:uid="{81845642-D1BE-4583-9883-776B3AC07023}"/>
    <cellStyle name="Normal 2 889" xfId="1605" xr:uid="{CA1C33B1-57B9-48A8-B135-9D568AEF232F}"/>
    <cellStyle name="Normal 2 89" xfId="471" xr:uid="{00000000-0005-0000-0000-000065030000}"/>
    <cellStyle name="Normal 2 890" xfId="1607" xr:uid="{786BF424-9A6C-43BC-A3D4-C50C3D607282}"/>
    <cellStyle name="Normal 2 891" xfId="1608" xr:uid="{A4E5644B-3341-4FE3-97D7-6427BCFEBF7D}"/>
    <cellStyle name="Normal 2 892" xfId="1610" xr:uid="{50292C60-DEF0-40BE-B1EA-B68A54730C5B}"/>
    <cellStyle name="Normal 2 893" xfId="1611" xr:uid="{691DE9C0-A6C7-4808-B7A8-8FBE58127E3D}"/>
    <cellStyle name="Normal 2 894" xfId="1612" xr:uid="{872D83A7-FECF-4C93-8EE5-3C82D1EC6A4E}"/>
    <cellStyle name="Normal 2 895" xfId="1613" xr:uid="{1BF9B64A-7870-4366-AA9F-E7779DA08B81}"/>
    <cellStyle name="Normal 2 896" xfId="1614" xr:uid="{05CB2AC2-CC1B-4A89-8AC0-A6130F060C16}"/>
    <cellStyle name="Normal 2 897" xfId="1615" xr:uid="{07E66DC5-766F-4AFE-9BE7-E0E81B0EAD6B}"/>
    <cellStyle name="Normal 2 898" xfId="1616" xr:uid="{F41D9FF4-7B9D-4A95-9245-ED96412C4A88}"/>
    <cellStyle name="Normal 2 899" xfId="1617" xr:uid="{5A23D606-813D-4059-ACB1-3249C193A162}"/>
    <cellStyle name="Normal 2 9" xfId="472" xr:uid="{00000000-0005-0000-0000-000066030000}"/>
    <cellStyle name="Normal 2 90" xfId="473" xr:uid="{00000000-0005-0000-0000-000067030000}"/>
    <cellStyle name="Normal 2 900" xfId="1619" xr:uid="{83C5C3A1-1794-4762-B4AB-18B412272D66}"/>
    <cellStyle name="Normal 2 901" xfId="1620" xr:uid="{1B3DACD1-F877-4231-8819-DF93A3982A71}"/>
    <cellStyle name="Normal 2 902" xfId="1621" xr:uid="{700E2FC4-BD4C-4731-89EF-325FC7BB6A3C}"/>
    <cellStyle name="Normal 2 903" xfId="1622" xr:uid="{741C98C5-608A-4358-ABEF-FB73FCA0C168}"/>
    <cellStyle name="Normal 2 904" xfId="1623" xr:uid="{22BE7211-3AB4-4222-A6BB-7937810A99C8}"/>
    <cellStyle name="Normal 2 905" xfId="1624" xr:uid="{7FF41504-4F8F-43D4-A138-10AB09E93459}"/>
    <cellStyle name="Normal 2 906" xfId="1625" xr:uid="{EACFE286-0195-4C90-9C62-DB7048B8C263}"/>
    <cellStyle name="Normal 2 907" xfId="1627" xr:uid="{5B6AD6D1-8B9C-4BCA-A342-EA9C2874FAD7}"/>
    <cellStyle name="Normal 2 908" xfId="1628" xr:uid="{81B2B0AC-CF7B-4764-B5FF-90BE828C5581}"/>
    <cellStyle name="Normal 2 909" xfId="1629" xr:uid="{C03DD41F-ADAF-44A3-B1F2-C366C9896A36}"/>
    <cellStyle name="Normal 2 91" xfId="474" xr:uid="{00000000-0005-0000-0000-000068030000}"/>
    <cellStyle name="Normal 2 910" xfId="1630" xr:uid="{B86B0C37-DEAA-4C38-802B-E6AE716A2D7E}"/>
    <cellStyle name="Normal 2 911" xfId="1631" xr:uid="{EF9A2DB3-8179-4BFE-A8E9-F5958B3FC75A}"/>
    <cellStyle name="Normal 2 912" xfId="1632" xr:uid="{2EEF08A8-CB74-42F3-AAAB-DC4C1CD08D98}"/>
    <cellStyle name="Normal 2 913" xfId="1633" xr:uid="{5C1D7EE5-7323-4EEC-9C42-D2BA19B418DE}"/>
    <cellStyle name="Normal 2 914" xfId="1634" xr:uid="{3A3C4A74-505D-4C93-B85E-093C0D93B838}"/>
    <cellStyle name="Normal 2 915" xfId="1635" xr:uid="{5FE1A57A-8B7B-4F33-9B8D-FB712DCDA75F}"/>
    <cellStyle name="Normal 2 916" xfId="1637" xr:uid="{FB4EEE66-B027-4F3A-A7F2-4F0ADF4A6BD2}"/>
    <cellStyle name="Normal 2 917" xfId="1638" xr:uid="{6E67B9B6-6944-46E4-A920-F71EF97FD65B}"/>
    <cellStyle name="Normal 2 918" xfId="1640" xr:uid="{5352115D-C507-4179-B8FD-B3A95E267A60}"/>
    <cellStyle name="Normal 2 919" xfId="1641" xr:uid="{6B7EA683-2FC8-4BEB-A179-0A636A289198}"/>
    <cellStyle name="Normal 2 92" xfId="475" xr:uid="{00000000-0005-0000-0000-000069030000}"/>
    <cellStyle name="Normal 2 920" xfId="1642" xr:uid="{010CA8A5-E763-4F5E-8C62-AFC5CE8B8C1A}"/>
    <cellStyle name="Normal 2 921" xfId="1643" xr:uid="{2B4E7DE6-9F90-4CBC-98FC-86A5F102C57B}"/>
    <cellStyle name="Normal 2 922" xfId="1644" xr:uid="{FCD927AB-B5E7-4E27-A083-00AFDEB65517}"/>
    <cellStyle name="Normal 2 923" xfId="1646" xr:uid="{D3150203-30BA-43E9-85A8-F84914C4CFDF}"/>
    <cellStyle name="Normal 2 924" xfId="1647" xr:uid="{CE5FBC8E-B3A8-4A50-996D-3B73CA91E3AB}"/>
    <cellStyle name="Normal 2 925" xfId="1648" xr:uid="{3927E847-3DFC-4ECA-B77F-E82004EEDC16}"/>
    <cellStyle name="Normal 2 926" xfId="1649" xr:uid="{9E940E50-AF21-4AC4-8F33-4E261A2A8C66}"/>
    <cellStyle name="Normal 2 927" xfId="1650" xr:uid="{D35D0B3A-A753-48B0-A093-81714D8A1A78}"/>
    <cellStyle name="Normal 2 928" xfId="1651" xr:uid="{AC5B55D3-0F41-4B16-AE07-A957FFE17A70}"/>
    <cellStyle name="Normal 2 929" xfId="1652" xr:uid="{F2A693C9-9B2A-4AB1-AC8C-B64A3AE1AA87}"/>
    <cellStyle name="Normal 2 93" xfId="476" xr:uid="{00000000-0005-0000-0000-00006A030000}"/>
    <cellStyle name="Normal 2 930" xfId="1653" xr:uid="{7E8F520A-C4E2-4210-9219-097618CD09DD}"/>
    <cellStyle name="Normal 2 931" xfId="1655" xr:uid="{AF5D9F5F-5C9A-4F9E-9211-0FD0FF8C0663}"/>
    <cellStyle name="Normal 2 932" xfId="1656" xr:uid="{6180DDCB-52CE-4854-8AE0-BD3FFF47F747}"/>
    <cellStyle name="Normal 2 933" xfId="1657" xr:uid="{E6FDC97B-0C94-4AEA-A497-275E91C811CB}"/>
    <cellStyle name="Normal 2 934" xfId="1658" xr:uid="{3140976D-7D98-4741-8486-66D6269429E9}"/>
    <cellStyle name="Normal 2 935" xfId="1660" xr:uid="{003774EC-7C05-4A45-A754-83035392FCD5}"/>
    <cellStyle name="Normal 2 936" xfId="1661" xr:uid="{967852DB-66DD-403B-8BCC-EA7461552944}"/>
    <cellStyle name="Normal 2 937" xfId="1663" xr:uid="{9A7DB658-F74A-42AB-B50F-FCC0D1EFCD71}"/>
    <cellStyle name="Normal 2 938" xfId="1664" xr:uid="{D8AE54A6-E1CC-4B67-856E-C5057BDF5A9C}"/>
    <cellStyle name="Normal 2 939" xfId="1665" xr:uid="{9E55F5E3-CC22-4D9F-BD98-422FDEB53AA7}"/>
    <cellStyle name="Normal 2 94" xfId="477" xr:uid="{00000000-0005-0000-0000-00006B030000}"/>
    <cellStyle name="Normal 2 940" xfId="1666" xr:uid="{C7A5A65F-E132-4B0F-9427-6606E566293E}"/>
    <cellStyle name="Normal 2 941" xfId="1667" xr:uid="{7DFBB81F-16F7-4CE0-818A-0B6ECF4F8EEE}"/>
    <cellStyle name="Normal 2 942" xfId="1669" xr:uid="{A68F99AA-9EFF-460B-BD3D-7737B1D168BD}"/>
    <cellStyle name="Normal 2 943" xfId="1670" xr:uid="{A41FCE5B-AA76-440D-88E4-56AE111F29B5}"/>
    <cellStyle name="Normal 2 944" xfId="1671" xr:uid="{7396D9E1-F8E5-45AE-9CB0-CD871BC00F74}"/>
    <cellStyle name="Normal 2 945" xfId="1672" xr:uid="{8ABABFA1-2239-417F-95C2-191BE95DA450}"/>
    <cellStyle name="Normal 2 946" xfId="1673" xr:uid="{91F756FE-50D8-4FBC-9E4C-06DE0E7E2EFA}"/>
    <cellStyle name="Normal 2 947" xfId="1675" xr:uid="{FD6D3C72-27D5-4559-98EC-E8CF5947B613}"/>
    <cellStyle name="Normal 2 948" xfId="1676" xr:uid="{FC9AD9FB-7D1D-42AA-960D-290ED6169A3B}"/>
    <cellStyle name="Normal 2 949" xfId="1677" xr:uid="{C9E4D62C-10EE-4BD3-BB4A-41ED20108BEE}"/>
    <cellStyle name="Normal 2 95" xfId="478" xr:uid="{00000000-0005-0000-0000-00006C030000}"/>
    <cellStyle name="Normal 2 950" xfId="1678" xr:uid="{96829222-B5C6-4A3D-A760-0CE03509C31E}"/>
    <cellStyle name="Normal 2 951" xfId="1679" xr:uid="{AE9B424B-295B-41FD-B4D2-1AED4CBFB764}"/>
    <cellStyle name="Normal 2 952" xfId="1680" xr:uid="{5A805BFF-AEE5-4542-B218-153B14BEC708}"/>
    <cellStyle name="Normal 2 953" xfId="1681" xr:uid="{D01EB100-8A88-4DAD-A68A-9FD76CD11A7C}"/>
    <cellStyle name="Normal 2 954" xfId="1683" xr:uid="{9D0C8DB4-8ACD-4A69-9444-EC2BD9D56D62}"/>
    <cellStyle name="Normal 2 955" xfId="1684" xr:uid="{44CD69DB-178C-4F83-B405-656A52DB9E24}"/>
    <cellStyle name="Normal 2 956" xfId="1685" xr:uid="{A7D1B908-D650-4772-89B5-1EE126ADED07}"/>
    <cellStyle name="Normal 2 957" xfId="1686" xr:uid="{0E5C946D-24A8-4BFE-9CD0-DA63E1D27CC2}"/>
    <cellStyle name="Normal 2 958" xfId="1687" xr:uid="{569E70EF-0E66-4728-A42C-3431CAA81FCA}"/>
    <cellStyle name="Normal 2 959" xfId="1688" xr:uid="{4A43BFD0-F1B8-4F0D-99D4-335D44EFB1AC}"/>
    <cellStyle name="Normal 2 96" xfId="479" xr:uid="{00000000-0005-0000-0000-00006D030000}"/>
    <cellStyle name="Normal 2 960" xfId="1689" xr:uid="{2751ABBE-5644-48DE-828B-5E046B42BC6B}"/>
    <cellStyle name="Normal 2 961" xfId="1690" xr:uid="{E71EF305-915E-4933-84F1-239A62BD061B}"/>
    <cellStyle name="Normal 2 962" xfId="1691" xr:uid="{1D39592E-10E1-474C-8F18-649A694C17EA}"/>
    <cellStyle name="Normal 2 963" xfId="1693" xr:uid="{C3B7B82F-5C7F-4C21-A3D9-9C96BC3A6C61}"/>
    <cellStyle name="Normal 2 964" xfId="1695" xr:uid="{ADC7A766-0802-46D5-A9C0-88722E8E859A}"/>
    <cellStyle name="Normal 2 965" xfId="1696" xr:uid="{0DDE0D76-68AC-45D4-9DEA-5A5C985212C1}"/>
    <cellStyle name="Normal 2 966" xfId="1697" xr:uid="{463990E8-6C3B-4741-A02A-FD7DB0310007}"/>
    <cellStyle name="Normal 2 967" xfId="1699" xr:uid="{9AE55929-9961-4962-A3F0-2CFCCBD47D2B}"/>
    <cellStyle name="Normal 2 968" xfId="1700" xr:uid="{1CA9EAE2-507F-46CA-A916-488A1BD1BE04}"/>
    <cellStyle name="Normal 2 969" xfId="1701" xr:uid="{3480FEED-AED1-49F7-9F14-C8F4833EBC44}"/>
    <cellStyle name="Normal 2 97" xfId="480" xr:uid="{00000000-0005-0000-0000-00006E030000}"/>
    <cellStyle name="Normal 2 970" xfId="1702" xr:uid="{B817F966-5FCB-4F5E-B976-7981D46BAB6D}"/>
    <cellStyle name="Normal 2 971" xfId="1703" xr:uid="{3ACAB780-9087-4232-A3F4-8295B3F0DFF3}"/>
    <cellStyle name="Normal 2 972" xfId="1704" xr:uid="{8114A5E4-5708-48E4-B23E-678EC1DEF371}"/>
    <cellStyle name="Normal 2 973" xfId="1705" xr:uid="{554D0842-D5DB-444E-8727-483E216FAD19}"/>
    <cellStyle name="Normal 2 974" xfId="1706" xr:uid="{E18D1A6F-5905-4ADC-BD1D-F838A79CF760}"/>
    <cellStyle name="Normal 2 975" xfId="1707" xr:uid="{F73D07A5-ABFA-4AD2-9659-1A4FEDDC037C}"/>
    <cellStyle name="Normal 2 976" xfId="1708" xr:uid="{5AC0FC7C-2789-4FD4-A5DB-A5DF151B8224}"/>
    <cellStyle name="Normal 2 977" xfId="1710" xr:uid="{DC42E61B-B42D-4EAD-9F97-20AEE1C597A7}"/>
    <cellStyle name="Normal 2 978" xfId="1711" xr:uid="{B67E84C4-B36E-41F8-80E2-CC2533B69690}"/>
    <cellStyle name="Normal 2 979" xfId="1712" xr:uid="{FAD98134-5EB4-4655-8DFB-BFB638AF3C09}"/>
    <cellStyle name="Normal 2 98" xfId="481" xr:uid="{00000000-0005-0000-0000-00006F030000}"/>
    <cellStyle name="Normal 2 980" xfId="1713" xr:uid="{CCF42F21-F3B9-4A49-8FA4-D55BA8554BEA}"/>
    <cellStyle name="Normal 2 981" xfId="1714" xr:uid="{5178FE93-CF57-4027-AAA2-DAB0DCCA417F}"/>
    <cellStyle name="Normal 2 982" xfId="1716" xr:uid="{343FEF2A-9E4B-4F7C-AD24-23E51C0C046E}"/>
    <cellStyle name="Normal 2 983" xfId="1717" xr:uid="{9A2845B6-B9FF-4114-BACE-0B5A2ACFF6C7}"/>
    <cellStyle name="Normal 2 984" xfId="1718" xr:uid="{12380C8E-5EE2-454F-99C9-64DE0B4549B3}"/>
    <cellStyle name="Normal 2 985" xfId="1719" xr:uid="{A4E3D4C4-28D7-4712-BF9B-6D6932636CBE}"/>
    <cellStyle name="Normal 2 986" xfId="1720" xr:uid="{09519F04-2A93-4D28-AAF1-0AB1B6EAEF08}"/>
    <cellStyle name="Normal 2 987" xfId="1721" xr:uid="{48AEA2BB-E332-4AC4-B923-ED2B5CB14D3D}"/>
    <cellStyle name="Normal 2 988" xfId="1723" xr:uid="{1123E203-1319-4EE7-9069-3ACFFA7FCCB9}"/>
    <cellStyle name="Normal 2 989" xfId="1724" xr:uid="{E7C0ED31-BAB3-4C88-9FBC-BB9DA4575E2C}"/>
    <cellStyle name="Normal 2 99" xfId="482" xr:uid="{00000000-0005-0000-0000-000070030000}"/>
    <cellStyle name="Normal 2 990" xfId="1725" xr:uid="{47920525-D364-4B67-8941-1FF98B739EFA}"/>
    <cellStyle name="Normal 2 991" xfId="1726" xr:uid="{29121325-7A1B-429F-A8FA-FC635FE13076}"/>
    <cellStyle name="Normal 2 992" xfId="1727" xr:uid="{1FB0DF92-4D15-4FE5-BF5E-2712DD64157A}"/>
    <cellStyle name="Normal 2 993" xfId="1729" xr:uid="{F14105AE-2597-4835-925F-64634C22DD51}"/>
    <cellStyle name="Normal 2 994" xfId="1730" xr:uid="{474FB2F7-6079-41AA-ABA8-EE35D315A142}"/>
    <cellStyle name="Normal 2 995" xfId="1731" xr:uid="{958127C2-A5DF-4CE4-B323-B4DE2F304C42}"/>
    <cellStyle name="Normal 2 996" xfId="1732" xr:uid="{E09D1446-ED87-48A0-85A9-C9997F1E7A70}"/>
    <cellStyle name="Normal 2 997" xfId="1733" xr:uid="{50270913-5AFF-4121-9958-B3A9EDBEBABA}"/>
    <cellStyle name="Normal 2 998" xfId="1734" xr:uid="{6645CDF1-91BF-4EEA-BE45-448122D2CE35}"/>
    <cellStyle name="Normal 2 999" xfId="1735" xr:uid="{026F3F3C-8889-4029-A1EA-1F5DD5743840}"/>
    <cellStyle name="Normal 20" xfId="483" xr:uid="{00000000-0005-0000-0000-000071030000}"/>
    <cellStyle name="Normal 200" xfId="710" xr:uid="{00000000-0005-0000-0000-000072030000}"/>
    <cellStyle name="Normal 201" xfId="726" xr:uid="{00000000-0005-0000-0000-000073030000}"/>
    <cellStyle name="Normal 202" xfId="739" xr:uid="{00000000-0005-0000-0000-000074030000}"/>
    <cellStyle name="Normal 203" xfId="744" xr:uid="{00000000-0005-0000-0000-000075030000}"/>
    <cellStyle name="Normal 204" xfId="766" xr:uid="{00000000-0005-0000-0000-000076030000}"/>
    <cellStyle name="Normal 205" xfId="771" xr:uid="{00000000-0005-0000-0000-000077030000}"/>
    <cellStyle name="Normal 206" xfId="777" xr:uid="{00000000-0005-0000-0000-000078030000}"/>
    <cellStyle name="Normal 207" xfId="787" xr:uid="{00000000-0005-0000-0000-000079030000}"/>
    <cellStyle name="Normal 208" xfId="794" xr:uid="{00000000-0005-0000-0000-00007A030000}"/>
    <cellStyle name="Normal 209" xfId="801" xr:uid="{00000000-0005-0000-0000-00007B030000}"/>
    <cellStyle name="Normal 21" xfId="484" xr:uid="{00000000-0005-0000-0000-00007C030000}"/>
    <cellStyle name="Normal 210" xfId="804" xr:uid="{00000000-0005-0000-0000-00007D030000}"/>
    <cellStyle name="Normal 211" xfId="809" xr:uid="{00000000-0005-0000-0000-00007E030000}"/>
    <cellStyle name="Normal 212" xfId="821" xr:uid="{00000000-0005-0000-0000-00007F030000}"/>
    <cellStyle name="Normal 213" xfId="828" xr:uid="{00000000-0005-0000-0000-000080030000}"/>
    <cellStyle name="Normal 214" xfId="848" xr:uid="{00000000-0005-0000-0000-000081030000}"/>
    <cellStyle name="Normal 215" xfId="852" xr:uid="{00000000-0005-0000-0000-000082030000}"/>
    <cellStyle name="Normal 216" xfId="855" xr:uid="{00000000-0005-0000-0000-000083030000}"/>
    <cellStyle name="Normal 217" xfId="857" xr:uid="{00000000-0005-0000-0000-000084030000}"/>
    <cellStyle name="Normal 218" xfId="867" xr:uid="{00000000-0005-0000-0000-000085030000}"/>
    <cellStyle name="Normal 219" xfId="876" xr:uid="{00000000-0005-0000-0000-000086030000}"/>
    <cellStyle name="Normal 22" xfId="485" xr:uid="{00000000-0005-0000-0000-000087030000}"/>
    <cellStyle name="Normal 220" xfId="886" xr:uid="{00000000-0005-0000-0000-000088030000}"/>
    <cellStyle name="Normal 221" xfId="901" xr:uid="{00000000-0005-0000-0000-000089030000}"/>
    <cellStyle name="Normal 222" xfId="905" xr:uid="{00000000-0005-0000-0000-00008A030000}"/>
    <cellStyle name="Normal 223" xfId="910" xr:uid="{00000000-0005-0000-0000-00008B030000}"/>
    <cellStyle name="Normal 224" xfId="917" xr:uid="{00000000-0005-0000-0000-00008C030000}"/>
    <cellStyle name="Normal 225" xfId="920" xr:uid="{00000000-0005-0000-0000-00008D030000}"/>
    <cellStyle name="Normal 226" xfId="927" xr:uid="{00000000-0005-0000-0000-00008E030000}"/>
    <cellStyle name="Normal 227" xfId="939" xr:uid="{00000000-0005-0000-0000-00008F030000}"/>
    <cellStyle name="Normal 228" xfId="941" xr:uid="{00000000-0005-0000-0000-000090030000}"/>
    <cellStyle name="Normal 229" xfId="954" xr:uid="{00000000-0005-0000-0000-000091030000}"/>
    <cellStyle name="Normal 23" xfId="486" xr:uid="{00000000-0005-0000-0000-000092030000}"/>
    <cellStyle name="Normal 230" xfId="959" xr:uid="{00000000-0005-0000-0000-000093030000}"/>
    <cellStyle name="Normal 231" xfId="969" xr:uid="{00000000-0005-0000-0000-000094030000}"/>
    <cellStyle name="Normal 232" xfId="986" xr:uid="{00000000-0005-0000-0000-000095030000}"/>
    <cellStyle name="Normal 233" xfId="991" xr:uid="{00000000-0005-0000-0000-000096030000}"/>
    <cellStyle name="Normal 234" xfId="994" xr:uid="{00000000-0005-0000-0000-000097030000}"/>
    <cellStyle name="Normal 235" xfId="1000" xr:uid="{00000000-0005-0000-0000-000098030000}"/>
    <cellStyle name="Normal 236" xfId="1003" xr:uid="{00000000-0005-0000-0000-000099030000}"/>
    <cellStyle name="Normal 237" xfId="1005" xr:uid="{00000000-0005-0000-0000-00009A030000}"/>
    <cellStyle name="Normal 238" xfId="1008" xr:uid="{00000000-0005-0000-0000-00009B030000}"/>
    <cellStyle name="Normal 239" xfId="1018" xr:uid="{00000000-0005-0000-0000-00009C030000}"/>
    <cellStyle name="Normal 24" xfId="487" xr:uid="{00000000-0005-0000-0000-00009D030000}"/>
    <cellStyle name="Normal 240" xfId="1021" xr:uid="{00000000-0005-0000-0000-00009E030000}"/>
    <cellStyle name="Normal 241" xfId="1027" xr:uid="{00000000-0005-0000-0000-00009F030000}"/>
    <cellStyle name="Normal 242" xfId="1063" xr:uid="{49E07460-4FD4-491C-980E-8434C7D16540}"/>
    <cellStyle name="Normal 243" xfId="1068" xr:uid="{0AF8EB26-C5D4-4B34-8FE2-76A27B1C6273}"/>
    <cellStyle name="Normal 244" xfId="1073" xr:uid="{E4AEEE21-9BE4-439C-8FAB-A8BAEC50214F}"/>
    <cellStyle name="Normal 245" xfId="1081" xr:uid="{1D0DB80C-9D4A-4F66-99F0-89F661925577}"/>
    <cellStyle name="Normal 246" xfId="1085" xr:uid="{36BCAE07-9C0D-4622-ACFD-BD4A3D00BE30}"/>
    <cellStyle name="Normal 247" xfId="1096" xr:uid="{33262D6D-8830-43AE-A7DE-4BABD6E842A4}"/>
    <cellStyle name="Normal 248" xfId="1099" xr:uid="{3DF97B35-D29D-4FAE-A15C-4BFC1EDA7443}"/>
    <cellStyle name="Normal 249" xfId="1116" xr:uid="{AFC26279-1F61-4019-B849-8C8B5A1D582A}"/>
    <cellStyle name="Normal 25" xfId="488" xr:uid="{00000000-0005-0000-0000-0000A0030000}"/>
    <cellStyle name="Normal 250" xfId="1122" xr:uid="{CA3F0F5E-DD4C-4F89-A653-F6640526A42A}"/>
    <cellStyle name="Normal 251" xfId="1126" xr:uid="{95348AE5-BEC1-46BB-B306-A2D95738CD8F}"/>
    <cellStyle name="Normal 252" xfId="1132" xr:uid="{431CEC60-40B4-4CEF-A71B-40DDDDCEC1D1}"/>
    <cellStyle name="Normal 253" xfId="1137" xr:uid="{52034C0C-FF3A-497B-9309-FBB1DE69E261}"/>
    <cellStyle name="Normal 254" xfId="1141" xr:uid="{0BD2940D-D31D-4A02-B81D-192D7CD0BD28}"/>
    <cellStyle name="Normal 255" xfId="1150" xr:uid="{62CE7F8C-1E78-4A89-B230-F2C335C94278}"/>
    <cellStyle name="Normal 256" xfId="1155" xr:uid="{16CE60A7-5F87-4BCD-B74E-F15E2C110ADD}"/>
    <cellStyle name="Normal 257" xfId="1168" xr:uid="{E3BD0A8B-BA25-4811-BD5F-64969B448B9D}"/>
    <cellStyle name="Normal 258" xfId="1173" xr:uid="{EBEF05AE-ADE9-4AD5-909B-4D42CED68A24}"/>
    <cellStyle name="Normal 259" xfId="1193" xr:uid="{8790B8E2-B1F0-4B85-B72B-689C80BA0C74}"/>
    <cellStyle name="Normal 26" xfId="489" xr:uid="{00000000-0005-0000-0000-0000A1030000}"/>
    <cellStyle name="Normal 260" xfId="1198" xr:uid="{6DD592A5-E294-4D36-A603-DA5241269A33}"/>
    <cellStyle name="Normal 261" xfId="1216" xr:uid="{F31A1935-377D-4DE2-878F-61B26A42618A}"/>
    <cellStyle name="Normal 262" xfId="1243" xr:uid="{1D398EF4-7693-4CAD-B248-044BA7D9889C}"/>
    <cellStyle name="Normal 263" xfId="1255" xr:uid="{6AD24A41-206F-4408-833E-6721D078D228}"/>
    <cellStyle name="Normal 264" xfId="1268" xr:uid="{DD4BC268-B3A9-4215-B3DE-CD9CFBFC90EB}"/>
    <cellStyle name="Normal 265" xfId="1275" xr:uid="{1D7DB88F-E7F2-42B0-B066-856761A5557B}"/>
    <cellStyle name="Normal 266" xfId="1280" xr:uid="{8DAA1DFA-6E28-4EE6-ADC6-EC571593D993}"/>
    <cellStyle name="Normal 267" xfId="1289" xr:uid="{3BD58673-E952-41FB-8F90-23EC48DE550E}"/>
    <cellStyle name="Normal 268" xfId="1294" xr:uid="{979DABA2-2E5C-41F0-A60E-FFCC7FC46C14}"/>
    <cellStyle name="Normal 269" xfId="1299" xr:uid="{17A881E0-C808-4DE5-9B72-C9727218997F}"/>
    <cellStyle name="Normal 27" xfId="490" xr:uid="{00000000-0005-0000-0000-0000A2030000}"/>
    <cellStyle name="Normal 270" xfId="1306" xr:uid="{3EC39B6D-ED70-4E29-8F57-F088CF46A028}"/>
    <cellStyle name="Normal 271" xfId="1313" xr:uid="{4DFA070F-B869-4175-BE9E-6D42A0D04E64}"/>
    <cellStyle name="Normal 272" xfId="1319" xr:uid="{E72BACD4-016C-4F8D-912D-085FE236B656}"/>
    <cellStyle name="Normal 273" xfId="1328" xr:uid="{D8E90AC5-C24A-441E-85F3-031DED3F389B}"/>
    <cellStyle name="Normal 274" xfId="1349" xr:uid="{0E05C045-19B9-4222-9106-E828C9DA4C89}"/>
    <cellStyle name="Normal 275" xfId="1360" xr:uid="{02D2A0F2-5CD7-41F2-9AA5-5F11276789C4}"/>
    <cellStyle name="Normal 276" xfId="1367" xr:uid="{A5CAFCA2-D13B-4C88-A3B4-A7868C826428}"/>
    <cellStyle name="Normal 277" xfId="1381" xr:uid="{F72D6F25-A91E-4BB6-9425-B9CF266F1964}"/>
    <cellStyle name="Normal 278" xfId="1386" xr:uid="{63760B35-D185-4B0A-8AEC-673759556404}"/>
    <cellStyle name="Normal 279" xfId="1391" xr:uid="{287AB988-7CB0-4DE6-AD2B-6495007D9A3C}"/>
    <cellStyle name="Normal 28" xfId="491" xr:uid="{00000000-0005-0000-0000-0000A3030000}"/>
    <cellStyle name="Normal 280" xfId="1396" xr:uid="{192ACDCF-E98E-4C2A-BF16-D69B953818D0}"/>
    <cellStyle name="Normal 281" xfId="1408" xr:uid="{D7CFE3D2-2F92-4D0D-A197-232AC11E1AC3}"/>
    <cellStyle name="Normal 282" xfId="1423" xr:uid="{48F9B0B9-5016-4058-9947-EF74CC27F979}"/>
    <cellStyle name="Normal 283" xfId="1434" xr:uid="{77676BC8-03CB-40F0-85B0-174614EA891B}"/>
    <cellStyle name="Normal 284" xfId="1447" xr:uid="{D89AD4EC-EA11-48CC-A8CB-1406939B7B0C}"/>
    <cellStyle name="Normal 285" xfId="1460" xr:uid="{AF0E941E-C286-4855-BCE1-230493124F59}"/>
    <cellStyle name="Normal 286" xfId="1469" xr:uid="{84D1E48D-2322-4E4B-BDB6-6FC8E1565D87}"/>
    <cellStyle name="Normal 287" xfId="1500" xr:uid="{D0275BD3-F4A5-46F3-A482-1CC40635EF40}"/>
    <cellStyle name="Normal 288" xfId="1503" xr:uid="{1C79DBEC-53AA-4691-8174-01D50847A0C0}"/>
    <cellStyle name="Normal 289" xfId="1510" xr:uid="{9E3BF44D-D338-4E80-A027-EA9BC41BCDF5}"/>
    <cellStyle name="Normal 29" xfId="492" xr:uid="{00000000-0005-0000-0000-0000A4030000}"/>
    <cellStyle name="Normal 290" xfId="1519" xr:uid="{9942C366-5BE9-4359-9EB6-470C8065DEBF}"/>
    <cellStyle name="Normal 291" xfId="1538" xr:uid="{11CEBF9C-E3E9-4498-8E1A-A964B5A1E86E}"/>
    <cellStyle name="Normal 292" xfId="1546" xr:uid="{BB643FE3-4CE0-4991-801F-17874151515D}"/>
    <cellStyle name="Normal 293" xfId="1556" xr:uid="{2A673BE8-AF08-4B3F-955B-1D6E5953DFB0}"/>
    <cellStyle name="Normal 294" xfId="1565" xr:uid="{46FC4457-8615-471B-B223-C8ED474D2BC4}"/>
    <cellStyle name="Normal 295" xfId="1570" xr:uid="{9970D7CD-7B27-465C-A2DF-5B9BB6DD970D}"/>
    <cellStyle name="Normal 296" xfId="1573" xr:uid="{15740077-9E1B-440B-9701-5AB1B088021D}"/>
    <cellStyle name="Normal 297" xfId="1579" xr:uid="{A6721526-43F4-42B5-B541-380F73B83DBC}"/>
    <cellStyle name="Normal 298" xfId="1587" xr:uid="{6F3D1EC7-D314-40FF-B56B-75FFA4079461}"/>
    <cellStyle name="Normal 299" xfId="1593" xr:uid="{620D1719-D80A-4629-A504-6F7F994E1AE1}"/>
    <cellStyle name="Normal 3" xfId="493" xr:uid="{00000000-0005-0000-0000-0000A5030000}"/>
    <cellStyle name="Normal 3 2" xfId="494" xr:uid="{00000000-0005-0000-0000-0000A6030000}"/>
    <cellStyle name="Normal 30" xfId="495" xr:uid="{00000000-0005-0000-0000-0000A7030000}"/>
    <cellStyle name="Normal 300" xfId="1596" xr:uid="{1DFD8739-9DEB-4F59-BA86-E399C188B45B}"/>
    <cellStyle name="Normal 301" xfId="1602" xr:uid="{2A3C6A21-25DE-46EF-8EAA-DBC5E64E2FBB}"/>
    <cellStyle name="Normal 302" xfId="1606" xr:uid="{CCC6F181-E253-49A3-B5E5-3B787B42735B}"/>
    <cellStyle name="Normal 303" xfId="1609" xr:uid="{95BAE10F-B7CC-4CD4-84FC-32385749FBA0}"/>
    <cellStyle name="Normal 304" xfId="1618" xr:uid="{5F9996A6-AF19-4ECE-B760-9D4C1A6A36C7}"/>
    <cellStyle name="Normal 305" xfId="1626" xr:uid="{8DEE2992-465B-494B-83FF-A4EF93E8442C}"/>
    <cellStyle name="Normal 306" xfId="1636" xr:uid="{E49C4BB9-B67E-4B44-BCE3-FBCF80871AE1}"/>
    <cellStyle name="Normal 307" xfId="1639" xr:uid="{880E9585-25F8-4674-BF97-4A05DD4AD4BE}"/>
    <cellStyle name="Normal 308" xfId="1645" xr:uid="{9AB4E256-513B-4769-96B3-8EB4E8499C5E}"/>
    <cellStyle name="Normal 309" xfId="1654" xr:uid="{122179AE-D6A7-41B9-8774-13EBABDE8FE3}"/>
    <cellStyle name="Normal 31" xfId="496" xr:uid="{00000000-0005-0000-0000-0000A8030000}"/>
    <cellStyle name="Normal 310" xfId="1659" xr:uid="{198BBF1A-A1FC-4D85-842F-128BDA8193C0}"/>
    <cellStyle name="Normal 311" xfId="1662" xr:uid="{CC9E5E3D-BF8A-4CF6-A122-07339D94618F}"/>
    <cellStyle name="Normal 312" xfId="1668" xr:uid="{68DD34F4-32A6-4209-A11D-3F524F981869}"/>
    <cellStyle name="Normal 313" xfId="1674" xr:uid="{88595710-B509-4DEC-A6B8-9C4CF25B349B}"/>
    <cellStyle name="Normal 314" xfId="1682" xr:uid="{2EE162B1-B357-4FC3-8FA0-F01896D81B18}"/>
    <cellStyle name="Normal 315" xfId="1692" xr:uid="{461BA09E-520A-4C22-9B92-C5B1E3703B03}"/>
    <cellStyle name="Normal 316" xfId="1694" xr:uid="{3538A4A6-8923-4F94-BEB7-2BEF897EF53A}"/>
    <cellStyle name="Normal 317" xfId="1698" xr:uid="{DA8FC721-545E-4C67-A1A6-38499DC9ED73}"/>
    <cellStyle name="Normal 318" xfId="1709" xr:uid="{790596C5-A9A9-4D6B-B216-7C0FCDE4AAA7}"/>
    <cellStyle name="Normal 319" xfId="1715" xr:uid="{F764A8F8-AB38-46F0-9635-0DBEF6CC59A7}"/>
    <cellStyle name="Normal 32" xfId="497" xr:uid="{00000000-0005-0000-0000-0000A9030000}"/>
    <cellStyle name="Normal 320" xfId="1722" xr:uid="{86F3E431-B154-4DFE-8619-E3DF5524F92B}"/>
    <cellStyle name="Normal 321" xfId="1728" xr:uid="{0FB01D9A-C23B-4DA8-A66B-BDF1BE17A875}"/>
    <cellStyle name="Normal 322" xfId="1741" xr:uid="{5A4ACBA5-BBAB-42B5-925E-060906F00A06}"/>
    <cellStyle name="Normal 323" xfId="1749" xr:uid="{AB9FDBFB-61D6-4246-88BF-89B0C02821FF}"/>
    <cellStyle name="Normal 324" xfId="1770" xr:uid="{1BE0984B-C57B-4A86-BFB6-FC0B8A6FE3FC}"/>
    <cellStyle name="Normal 325" xfId="1780" xr:uid="{E3392B6A-E513-4914-918C-EEFF3587B857}"/>
    <cellStyle name="Normal 326" xfId="1788" xr:uid="{1B477280-7EEF-43E7-B902-FE94E06139B3}"/>
    <cellStyle name="Normal 327" xfId="1794" xr:uid="{43CB36BA-E77E-43CA-AB61-E05D544E5EF1}"/>
    <cellStyle name="Normal 328" xfId="1826" xr:uid="{9ED1AD2B-4147-4B58-A473-DEBCD578E244}"/>
    <cellStyle name="Normal 329" xfId="1840" xr:uid="{04F60069-7DA9-4BF3-AC32-2FA5E2F7A4F3}"/>
    <cellStyle name="Normal 33" xfId="498" xr:uid="{00000000-0005-0000-0000-0000AA030000}"/>
    <cellStyle name="Normal 330" xfId="1842" xr:uid="{88FDBADE-B0B4-4AE6-B042-F80E68ACC0D8}"/>
    <cellStyle name="Normal 331" xfId="1869" xr:uid="{FBEE3078-5D6D-4B9D-AA14-68A44A642E28}"/>
    <cellStyle name="Normal 332" xfId="1892" xr:uid="{61C5BB3E-69D0-44FA-AD79-186F527FD112}"/>
    <cellStyle name="Normal 333" xfId="1900" xr:uid="{761DA9AC-FB1F-499C-8055-443F242F554D}"/>
    <cellStyle name="Normal 334" xfId="1907" xr:uid="{78DD7B02-4180-43E0-900E-77360EDCC7B6}"/>
    <cellStyle name="Normal 335" xfId="1912" xr:uid="{B67AEFCF-FBCE-4935-8D7A-526EE72DD0C4}"/>
    <cellStyle name="Normal 336" xfId="1934" xr:uid="{04A02465-8F7C-4A78-A903-81D364F231A8}"/>
    <cellStyle name="Normal 337" xfId="1938" xr:uid="{9F77671F-38CD-415B-9731-A369ECA5F665}"/>
    <cellStyle name="Normal 338" xfId="1945" xr:uid="{69E483A0-F339-4874-8E9A-6A0E6B859367}"/>
    <cellStyle name="Normal 339" xfId="1949" xr:uid="{B84BAEFC-285B-4DBE-97E8-0E1985065833}"/>
    <cellStyle name="Normal 34" xfId="499" xr:uid="{00000000-0005-0000-0000-0000AB030000}"/>
    <cellStyle name="Normal 340" xfId="1956" xr:uid="{DB294326-009D-48B3-8550-001E8FEBA68A}"/>
    <cellStyle name="Normal 341" xfId="1964" xr:uid="{DFBE5A46-05A4-426A-9C22-E0D1B5023B15}"/>
    <cellStyle name="Normal 342" xfId="1973" xr:uid="{0683871E-D6C1-40D5-B2E9-6C33D2EBB583}"/>
    <cellStyle name="Normal 343" xfId="1988" xr:uid="{B32B5630-8595-4455-8D06-244F425306FA}"/>
    <cellStyle name="Normal 344" xfId="1995" xr:uid="{1E6E8D08-3BF9-4FB4-97CA-342C5AAF5F10}"/>
    <cellStyle name="Normal 345" xfId="2015" xr:uid="{D16D167D-5D38-4171-AD70-898DE1A7A563}"/>
    <cellStyle name="Normal 346" xfId="2023" xr:uid="{3231F9E0-32E5-408F-8A38-E335196FDC14}"/>
    <cellStyle name="Normal 347" xfId="2035" xr:uid="{886FE371-78F0-4244-92B2-884D3D927D7A}"/>
    <cellStyle name="Normal 35" xfId="500" xr:uid="{00000000-0005-0000-0000-0000AC030000}"/>
    <cellStyle name="Normal 36" xfId="501" xr:uid="{00000000-0005-0000-0000-0000AD030000}"/>
    <cellStyle name="Normal 37" xfId="502" xr:uid="{00000000-0005-0000-0000-0000AE030000}"/>
    <cellStyle name="Normal 38" xfId="503" xr:uid="{00000000-0005-0000-0000-0000AF030000}"/>
    <cellStyle name="Normal 39" xfId="504" xr:uid="{00000000-0005-0000-0000-0000B0030000}"/>
    <cellStyle name="Normal 4" xfId="505" xr:uid="{00000000-0005-0000-0000-0000B1030000}"/>
    <cellStyle name="Normal 40" xfId="506" xr:uid="{00000000-0005-0000-0000-0000B2030000}"/>
    <cellStyle name="Normal 41" xfId="507" xr:uid="{00000000-0005-0000-0000-0000B3030000}"/>
    <cellStyle name="Normal 42" xfId="508" xr:uid="{00000000-0005-0000-0000-0000B4030000}"/>
    <cellStyle name="Normal 43" xfId="509" xr:uid="{00000000-0005-0000-0000-0000B5030000}"/>
    <cellStyle name="Normal 44" xfId="510" xr:uid="{00000000-0005-0000-0000-0000B6030000}"/>
    <cellStyle name="Normal 45" xfId="511" xr:uid="{00000000-0005-0000-0000-0000B7030000}"/>
    <cellStyle name="Normal 46" xfId="512" xr:uid="{00000000-0005-0000-0000-0000B8030000}"/>
    <cellStyle name="Normal 47" xfId="513" xr:uid="{00000000-0005-0000-0000-0000B9030000}"/>
    <cellStyle name="Normal 48" xfId="514" xr:uid="{00000000-0005-0000-0000-0000BA030000}"/>
    <cellStyle name="Normal 49" xfId="515" xr:uid="{00000000-0005-0000-0000-0000BB030000}"/>
    <cellStyle name="Normal 5" xfId="516" xr:uid="{00000000-0005-0000-0000-0000BC030000}"/>
    <cellStyle name="Normal 50" xfId="517" xr:uid="{00000000-0005-0000-0000-0000BD030000}"/>
    <cellStyle name="Normal 51" xfId="518" xr:uid="{00000000-0005-0000-0000-0000BE030000}"/>
    <cellStyle name="Normal 52" xfId="519" xr:uid="{00000000-0005-0000-0000-0000BF030000}"/>
    <cellStyle name="Normal 53" xfId="520" xr:uid="{00000000-0005-0000-0000-0000C0030000}"/>
    <cellStyle name="Normal 54" xfId="521" xr:uid="{00000000-0005-0000-0000-0000C1030000}"/>
    <cellStyle name="Normal 55" xfId="522" xr:uid="{00000000-0005-0000-0000-0000C2030000}"/>
    <cellStyle name="Normal 56" xfId="523" xr:uid="{00000000-0005-0000-0000-0000C3030000}"/>
    <cellStyle name="Normal 57" xfId="524" xr:uid="{00000000-0005-0000-0000-0000C4030000}"/>
    <cellStyle name="Normal 58" xfId="525" xr:uid="{00000000-0005-0000-0000-0000C5030000}"/>
    <cellStyle name="Normal 59" xfId="526" xr:uid="{00000000-0005-0000-0000-0000C6030000}"/>
    <cellStyle name="Normal 6" xfId="527" xr:uid="{00000000-0005-0000-0000-0000C7030000}"/>
    <cellStyle name="Normal 6 2" xfId="528" xr:uid="{00000000-0005-0000-0000-0000C8030000}"/>
    <cellStyle name="Normal 60" xfId="529" xr:uid="{00000000-0005-0000-0000-0000C9030000}"/>
    <cellStyle name="Normal 61" xfId="530" xr:uid="{00000000-0005-0000-0000-0000CA030000}"/>
    <cellStyle name="Normal 62" xfId="531" xr:uid="{00000000-0005-0000-0000-0000CB030000}"/>
    <cellStyle name="Normal 63" xfId="532" xr:uid="{00000000-0005-0000-0000-0000CC030000}"/>
    <cellStyle name="Normal 64" xfId="533" xr:uid="{00000000-0005-0000-0000-0000CD030000}"/>
    <cellStyle name="Normal 65" xfId="534" xr:uid="{00000000-0005-0000-0000-0000CE030000}"/>
    <cellStyle name="Normal 66" xfId="535" xr:uid="{00000000-0005-0000-0000-0000CF030000}"/>
    <cellStyle name="Normal 67" xfId="536" xr:uid="{00000000-0005-0000-0000-0000D0030000}"/>
    <cellStyle name="Normal 68" xfId="537" xr:uid="{00000000-0005-0000-0000-0000D1030000}"/>
    <cellStyle name="Normal 69" xfId="538" xr:uid="{00000000-0005-0000-0000-0000D2030000}"/>
    <cellStyle name="Normal 7" xfId="539" xr:uid="{00000000-0005-0000-0000-0000D3030000}"/>
    <cellStyle name="Normal 70" xfId="540" xr:uid="{00000000-0005-0000-0000-0000D4030000}"/>
    <cellStyle name="Normal 71" xfId="541" xr:uid="{00000000-0005-0000-0000-0000D5030000}"/>
    <cellStyle name="Normal 72" xfId="542" xr:uid="{00000000-0005-0000-0000-0000D6030000}"/>
    <cellStyle name="Normal 73" xfId="543" xr:uid="{00000000-0005-0000-0000-0000D7030000}"/>
    <cellStyle name="Normal 74" xfId="544" xr:uid="{00000000-0005-0000-0000-0000D8030000}"/>
    <cellStyle name="Normal 75" xfId="545" xr:uid="{00000000-0005-0000-0000-0000D9030000}"/>
    <cellStyle name="Normal 76" xfId="546" xr:uid="{00000000-0005-0000-0000-0000DA030000}"/>
    <cellStyle name="Normal 77" xfId="547" xr:uid="{00000000-0005-0000-0000-0000DB030000}"/>
    <cellStyle name="Normal 78" xfId="548" xr:uid="{00000000-0005-0000-0000-0000DC030000}"/>
    <cellStyle name="Normal 79" xfId="549" xr:uid="{00000000-0005-0000-0000-0000DD030000}"/>
    <cellStyle name="Normal 8" xfId="550" xr:uid="{00000000-0005-0000-0000-0000DE030000}"/>
    <cellStyle name="Normal 80" xfId="551" xr:uid="{00000000-0005-0000-0000-0000DF030000}"/>
    <cellStyle name="Normal 81" xfId="552" xr:uid="{00000000-0005-0000-0000-0000E0030000}"/>
    <cellStyle name="Normal 82" xfId="553" xr:uid="{00000000-0005-0000-0000-0000E1030000}"/>
    <cellStyle name="Normal 83" xfId="554" xr:uid="{00000000-0005-0000-0000-0000E2030000}"/>
    <cellStyle name="Normal 84" xfId="555" xr:uid="{00000000-0005-0000-0000-0000E3030000}"/>
    <cellStyle name="Normal 85" xfId="556" xr:uid="{00000000-0005-0000-0000-0000E4030000}"/>
    <cellStyle name="Normal 86" xfId="557" xr:uid="{00000000-0005-0000-0000-0000E5030000}"/>
    <cellStyle name="Normal 87" xfId="558" xr:uid="{00000000-0005-0000-0000-0000E6030000}"/>
    <cellStyle name="Normal 88" xfId="559" xr:uid="{00000000-0005-0000-0000-0000E7030000}"/>
    <cellStyle name="Normal 89" xfId="560" xr:uid="{00000000-0005-0000-0000-0000E8030000}"/>
    <cellStyle name="Normal 9" xfId="561" xr:uid="{00000000-0005-0000-0000-0000E9030000}"/>
    <cellStyle name="Normal 90" xfId="562" xr:uid="{00000000-0005-0000-0000-0000EA030000}"/>
    <cellStyle name="Normal 91" xfId="563" xr:uid="{00000000-0005-0000-0000-0000EB030000}"/>
    <cellStyle name="Normal 92" xfId="564" xr:uid="{00000000-0005-0000-0000-0000EC030000}"/>
    <cellStyle name="Normal 93" xfId="565" xr:uid="{00000000-0005-0000-0000-0000ED030000}"/>
    <cellStyle name="Normal 94" xfId="566" xr:uid="{00000000-0005-0000-0000-0000EE030000}"/>
    <cellStyle name="Normal 95" xfId="567" xr:uid="{00000000-0005-0000-0000-0000EF030000}"/>
    <cellStyle name="Normal 96" xfId="568" xr:uid="{00000000-0005-0000-0000-0000F0030000}"/>
    <cellStyle name="Normal 97" xfId="569" xr:uid="{00000000-0005-0000-0000-0000F1030000}"/>
    <cellStyle name="Normal 98" xfId="570" xr:uid="{00000000-0005-0000-0000-0000F2030000}"/>
    <cellStyle name="Normal 99" xfId="571" xr:uid="{00000000-0005-0000-0000-0000F3030000}"/>
    <cellStyle name="Note 2" xfId="572" xr:uid="{00000000-0005-0000-0000-0000F4030000}"/>
    <cellStyle name="Note 2 10" xfId="573" xr:uid="{00000000-0005-0000-0000-0000F5030000}"/>
    <cellStyle name="Note 2 11" xfId="574" xr:uid="{00000000-0005-0000-0000-0000F6030000}"/>
    <cellStyle name="Note 2 12" xfId="575" xr:uid="{00000000-0005-0000-0000-0000F7030000}"/>
    <cellStyle name="Note 2 13" xfId="576" xr:uid="{00000000-0005-0000-0000-0000F8030000}"/>
    <cellStyle name="Note 2 2" xfId="577" xr:uid="{00000000-0005-0000-0000-0000F9030000}"/>
    <cellStyle name="Note 2 3" xfId="578" xr:uid="{00000000-0005-0000-0000-0000FA030000}"/>
    <cellStyle name="Note 2 4" xfId="579" xr:uid="{00000000-0005-0000-0000-0000FB030000}"/>
    <cellStyle name="Note 2 5" xfId="580" xr:uid="{00000000-0005-0000-0000-0000FC030000}"/>
    <cellStyle name="Note 2 6" xfId="581" xr:uid="{00000000-0005-0000-0000-0000FD030000}"/>
    <cellStyle name="Note 2 7" xfId="582" xr:uid="{00000000-0005-0000-0000-0000FE030000}"/>
    <cellStyle name="Note 2 8" xfId="583" xr:uid="{00000000-0005-0000-0000-0000FF030000}"/>
    <cellStyle name="Note 2 9" xfId="584" xr:uid="{00000000-0005-0000-0000-000000040000}"/>
    <cellStyle name="Output" xfId="585" builtinId="21" customBuiltin="1"/>
    <cellStyle name="Percent 2" xfId="586" xr:uid="{00000000-0005-0000-0000-000003040000}"/>
    <cellStyle name="Percent 2 2" xfId="587" xr:uid="{00000000-0005-0000-0000-000004040000}"/>
    <cellStyle name="Title" xfId="588" builtinId="15" customBuiltin="1"/>
    <cellStyle name="Total" xfId="589" builtinId="25" customBuiltin="1"/>
    <cellStyle name="Warning Text" xfId="590" builtinId="11" customBuiltin="1"/>
  </cellStyles>
  <dxfs count="1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r>
              <a:rPr lang="en-US"/>
              <a:t>Yield Curve of Outstanding Instruments as at 26th  November 2014</a:t>
            </a:r>
          </a:p>
        </c:rich>
      </c:tx>
      <c:overlay val="1"/>
    </c:title>
    <c:autoTitleDeleted val="0"/>
    <c:plotArea>
      <c:layout/>
      <c:lineChart>
        <c:grouping val="standard"/>
        <c:varyColors val="0"/>
        <c:ser>
          <c:idx val="0"/>
          <c:order val="0"/>
          <c:cat>
            <c:numRef>
              <c:f>'Daily Graph'!$A$2:$A$50</c:f>
              <c:numCache>
                <c:formatCode>yyyy\-mm\-dd;@</c:formatCode>
                <c:ptCount val="49"/>
                <c:pt idx="1">
                  <c:v>41970</c:v>
                </c:pt>
                <c:pt idx="2">
                  <c:v>41977</c:v>
                </c:pt>
                <c:pt idx="3">
                  <c:v>42005</c:v>
                </c:pt>
                <c:pt idx="4">
                  <c:v>42047</c:v>
                </c:pt>
                <c:pt idx="5">
                  <c:v>42061</c:v>
                </c:pt>
                <c:pt idx="6">
                  <c:v>42089</c:v>
                </c:pt>
                <c:pt idx="7">
                  <c:v>42117</c:v>
                </c:pt>
                <c:pt idx="8">
                  <c:v>42138</c:v>
                </c:pt>
                <c:pt idx="9">
                  <c:v>42145</c:v>
                </c:pt>
                <c:pt idx="10">
                  <c:v>42173</c:v>
                </c:pt>
                <c:pt idx="11">
                  <c:v>42229</c:v>
                </c:pt>
                <c:pt idx="12">
                  <c:v>42257</c:v>
                </c:pt>
                <c:pt idx="13">
                  <c:v>42313</c:v>
                </c:pt>
                <c:pt idx="14">
                  <c:v>42320</c:v>
                </c:pt>
                <c:pt idx="15">
                  <c:v>42341</c:v>
                </c:pt>
                <c:pt idx="16">
                  <c:v>42397</c:v>
                </c:pt>
                <c:pt idx="17">
                  <c:v>42425</c:v>
                </c:pt>
                <c:pt idx="18">
                  <c:v>42453</c:v>
                </c:pt>
                <c:pt idx="19">
                  <c:v>42481</c:v>
                </c:pt>
                <c:pt idx="20">
                  <c:v>42509</c:v>
                </c:pt>
                <c:pt idx="21">
                  <c:v>42523</c:v>
                </c:pt>
                <c:pt idx="22">
                  <c:v>42565</c:v>
                </c:pt>
                <c:pt idx="23">
                  <c:v>42565</c:v>
                </c:pt>
                <c:pt idx="24">
                  <c:v>42621</c:v>
                </c:pt>
                <c:pt idx="25">
                  <c:v>42640</c:v>
                </c:pt>
                <c:pt idx="26">
                  <c:v>42650</c:v>
                </c:pt>
                <c:pt idx="27">
                  <c:v>42705</c:v>
                </c:pt>
                <c:pt idx="28">
                  <c:v>42761</c:v>
                </c:pt>
                <c:pt idx="29">
                  <c:v>42874</c:v>
                </c:pt>
                <c:pt idx="30">
                  <c:v>42957</c:v>
                </c:pt>
                <c:pt idx="31">
                  <c:v>43013</c:v>
                </c:pt>
                <c:pt idx="32">
                  <c:v>43097</c:v>
                </c:pt>
                <c:pt idx="33">
                  <c:v>43153</c:v>
                </c:pt>
                <c:pt idx="34">
                  <c:v>43251</c:v>
                </c:pt>
                <c:pt idx="35">
                  <c:v>43349</c:v>
                </c:pt>
                <c:pt idx="36">
                  <c:v>43405</c:v>
                </c:pt>
                <c:pt idx="37">
                  <c:v>43602</c:v>
                </c:pt>
                <c:pt idx="38">
                  <c:v>43629</c:v>
                </c:pt>
                <c:pt idx="39">
                  <c:v>43657</c:v>
                </c:pt>
                <c:pt idx="40">
                  <c:v>43732</c:v>
                </c:pt>
                <c:pt idx="41">
                  <c:v>43769</c:v>
                </c:pt>
                <c:pt idx="42">
                  <c:v>43853</c:v>
                </c:pt>
                <c:pt idx="43">
                  <c:v>44021</c:v>
                </c:pt>
                <c:pt idx="44">
                  <c:v>44217</c:v>
                </c:pt>
                <c:pt idx="45">
                  <c:v>44721</c:v>
                </c:pt>
                <c:pt idx="46">
                  <c:v>45029</c:v>
                </c:pt>
                <c:pt idx="47">
                  <c:v>45309</c:v>
                </c:pt>
                <c:pt idx="48">
                  <c:v>45505</c:v>
                </c:pt>
              </c:numCache>
            </c:numRef>
          </c:cat>
          <c:val>
            <c:numRef>
              <c:f>'Daily Graph'!$B$2:$B$50</c:f>
              <c:numCache>
                <c:formatCode>0.000_)</c:formatCode>
                <c:ptCount val="49"/>
                <c:pt idx="1">
                  <c:v>11</c:v>
                </c:pt>
                <c:pt idx="2">
                  <c:v>10.728666666666667</c:v>
                </c:pt>
                <c:pt idx="3">
                  <c:v>10.457333333333333</c:v>
                </c:pt>
                <c:pt idx="4">
                  <c:v>10.186</c:v>
                </c:pt>
                <c:pt idx="5">
                  <c:v>10.86825</c:v>
                </c:pt>
                <c:pt idx="6">
                  <c:v>11.5505</c:v>
                </c:pt>
                <c:pt idx="7">
                  <c:v>12.232749999999999</c:v>
                </c:pt>
                <c:pt idx="8">
                  <c:v>12.914999999999999</c:v>
                </c:pt>
                <c:pt idx="9">
                  <c:v>13.032666666666666</c:v>
                </c:pt>
                <c:pt idx="10">
                  <c:v>13.150333333333332</c:v>
                </c:pt>
                <c:pt idx="11">
                  <c:v>13.267999999999999</c:v>
                </c:pt>
                <c:pt idx="12">
                  <c:v>13.385666666666667</c:v>
                </c:pt>
                <c:pt idx="13">
                  <c:v>13.503333333333334</c:v>
                </c:pt>
                <c:pt idx="14">
                  <c:v>13.621</c:v>
                </c:pt>
                <c:pt idx="15">
                  <c:v>13.663666666666668</c:v>
                </c:pt>
                <c:pt idx="16">
                  <c:v>13.706333333333333</c:v>
                </c:pt>
                <c:pt idx="17">
                  <c:v>13.749000000000001</c:v>
                </c:pt>
                <c:pt idx="18">
                  <c:v>13.791666666666666</c:v>
                </c:pt>
                <c:pt idx="19">
                  <c:v>13.834333333333333</c:v>
                </c:pt>
                <c:pt idx="20">
                  <c:v>13.876999999999999</c:v>
                </c:pt>
                <c:pt idx="21">
                  <c:v>13.919666666666666</c:v>
                </c:pt>
                <c:pt idx="22">
                  <c:v>13.962333333333333</c:v>
                </c:pt>
                <c:pt idx="23">
                  <c:v>14.004999999999999</c:v>
                </c:pt>
                <c:pt idx="24">
                  <c:v>14.047666666666666</c:v>
                </c:pt>
                <c:pt idx="25">
                  <c:v>14.090333333333332</c:v>
                </c:pt>
                <c:pt idx="26">
                  <c:v>14.132999999999999</c:v>
                </c:pt>
                <c:pt idx="27">
                  <c:v>14.155071428571429</c:v>
                </c:pt>
                <c:pt idx="28">
                  <c:v>14.177142857142856</c:v>
                </c:pt>
                <c:pt idx="29">
                  <c:v>14.199214285714286</c:v>
                </c:pt>
                <c:pt idx="30">
                  <c:v>14.221285714285713</c:v>
                </c:pt>
                <c:pt idx="31">
                  <c:v>14.243357142857143</c:v>
                </c:pt>
                <c:pt idx="32">
                  <c:v>14.26542857142857</c:v>
                </c:pt>
                <c:pt idx="33">
                  <c:v>14.2875</c:v>
                </c:pt>
                <c:pt idx="34">
                  <c:v>14.309571428571429</c:v>
                </c:pt>
                <c:pt idx="35">
                  <c:v>14.331642857142857</c:v>
                </c:pt>
                <c:pt idx="36">
                  <c:v>14.353714285714286</c:v>
                </c:pt>
                <c:pt idx="37">
                  <c:v>14.375785714285714</c:v>
                </c:pt>
                <c:pt idx="38">
                  <c:v>14.397857142857143</c:v>
                </c:pt>
                <c:pt idx="39">
                  <c:v>14.419928571428571</c:v>
                </c:pt>
                <c:pt idx="40">
                  <c:v>14.442</c:v>
                </c:pt>
                <c:pt idx="41">
                  <c:v>14.472125</c:v>
                </c:pt>
                <c:pt idx="42">
                  <c:v>14.50225</c:v>
                </c:pt>
                <c:pt idx="43">
                  <c:v>14.532375</c:v>
                </c:pt>
                <c:pt idx="44">
                  <c:v>14.5625</c:v>
                </c:pt>
                <c:pt idx="45">
                  <c:v>14.592625</c:v>
                </c:pt>
                <c:pt idx="46">
                  <c:v>14.62275</c:v>
                </c:pt>
                <c:pt idx="47">
                  <c:v>14.652875</c:v>
                </c:pt>
                <c:pt idx="48">
                  <c:v>14.683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3D-4AB7-9B25-99EFA619BD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73536"/>
        <c:axId val="205287936"/>
      </c:lineChart>
      <c:dateAx>
        <c:axId val="171073536"/>
        <c:scaling>
          <c:orientation val="minMax"/>
        </c:scaling>
        <c:delete val="0"/>
        <c:axPos val="b"/>
        <c:numFmt formatCode="yyyy\-mm\-dd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/>
          </a:p>
        </c:txPr>
        <c:crossAx val="205287936"/>
        <c:crosses val="autoZero"/>
        <c:auto val="1"/>
        <c:lblOffset val="100"/>
        <c:baseTimeUnit val="days"/>
      </c:dateAx>
      <c:valAx>
        <c:axId val="205287936"/>
        <c:scaling>
          <c:orientation val="minMax"/>
          <c:min val="8"/>
        </c:scaling>
        <c:delete val="0"/>
        <c:axPos val="l"/>
        <c:numFmt formatCode="0.000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/>
          </a:p>
        </c:txPr>
        <c:crossAx val="171073536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Palatino Linotype"/>
          <a:ea typeface="Palatino Linotype"/>
          <a:cs typeface="Palatino Linotype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ook Antiqua"/>
                <a:ea typeface="Book Antiqua"/>
                <a:cs typeface="Book Antiqua"/>
              </a:defRPr>
            </a:pPr>
            <a:r>
              <a:rPr lang="en-US" sz="1200" b="0" i="0" u="none" strike="noStrike" baseline="0">
                <a:solidFill>
                  <a:srgbClr val="000000"/>
                </a:solidFill>
                <a:latin typeface="Book Antiqua"/>
              </a:rPr>
              <a:t>Yield Curve:  2nd  February 2018 vs 9</a:t>
            </a:r>
            <a:r>
              <a:rPr lang="en-US" sz="1200" b="0" i="0" u="none" strike="noStrike" baseline="30000">
                <a:solidFill>
                  <a:srgbClr val="000000"/>
                </a:solidFill>
                <a:latin typeface="Book Antiqua"/>
              </a:rPr>
              <a:t>th</a:t>
            </a:r>
            <a:r>
              <a:rPr lang="en-US" sz="1200" b="0" i="0" u="none" strike="noStrike" baseline="0">
                <a:solidFill>
                  <a:srgbClr val="000000"/>
                </a:solidFill>
                <a:latin typeface="Book Antiqua"/>
              </a:rPr>
              <a:t> February 2018</a:t>
            </a:r>
          </a:p>
        </c:rich>
      </c:tx>
      <c:layout>
        <c:manualLayout>
          <c:xMode val="edge"/>
          <c:yMode val="edge"/>
          <c:x val="0.30839657915389301"/>
          <c:y val="1.44862155388471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9342521109942684E-2"/>
          <c:y val="7.0231233487973138E-2"/>
          <c:w val="0.91763250797216522"/>
          <c:h val="0.71939425658546718"/>
        </c:manualLayout>
      </c:layout>
      <c:lineChart>
        <c:grouping val="standard"/>
        <c:varyColors val="0"/>
        <c:ser>
          <c:idx val="1"/>
          <c:order val="0"/>
          <c:tx>
            <c:strRef>
              <c:f>'Daily Graph'!$G$63</c:f>
              <c:strCache>
                <c:ptCount val="1"/>
                <c:pt idx="0">
                  <c:v>02-Feb-18 </c:v>
                </c:pt>
              </c:strCache>
            </c:strRef>
          </c:tx>
          <c:dLbls>
            <c:dLbl>
              <c:idx val="0"/>
              <c:layout>
                <c:manualLayout>
                  <c:x val="-3.0401737242128107E-2"/>
                  <c:y val="-3.0513556967391046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3B-4399-862F-E318DF287A56}"/>
                </c:ext>
              </c:extLst>
            </c:dLbl>
            <c:dLbl>
              <c:idx val="1"/>
              <c:layout>
                <c:manualLayout>
                  <c:x val="-6.3989672300734393E-2"/>
                  <c:y val="-3.2180920259085338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B-4399-862F-E318DF287A56}"/>
                </c:ext>
              </c:extLst>
            </c:dLbl>
            <c:dLbl>
              <c:idx val="2"/>
              <c:layout>
                <c:manualLayout>
                  <c:x val="-4.9662896372481127E-2"/>
                  <c:y val="-3.6586128397427767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3B-4399-862F-E318DF287A56}"/>
                </c:ext>
              </c:extLst>
            </c:dLbl>
            <c:dLbl>
              <c:idx val="3"/>
              <c:layout>
                <c:manualLayout>
                  <c:x val="-4.2714953790385271E-2"/>
                  <c:y val="-3.3940794302442304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3B-4399-862F-E318DF287A56}"/>
                </c:ext>
              </c:extLst>
            </c:dLbl>
            <c:dLbl>
              <c:idx val="4"/>
              <c:layout>
                <c:manualLayout>
                  <c:x val="-4.271495379038532E-2"/>
                  <c:y val="-3.3745383786172582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3B-4399-862F-E318DF287A56}"/>
                </c:ext>
              </c:extLst>
            </c:dLbl>
            <c:dLbl>
              <c:idx val="5"/>
              <c:layout>
                <c:manualLayout>
                  <c:x val="-4.416276955608562E-2"/>
                  <c:y val="-3.3713873130319122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3B-4399-862F-E318DF287A56}"/>
                </c:ext>
              </c:extLst>
            </c:dLbl>
            <c:dLbl>
              <c:idx val="6"/>
              <c:layout>
                <c:manualLayout>
                  <c:x val="-3.8226736315940854E-2"/>
                  <c:y val="-3.3808636085781336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E3B-4399-862F-E318DF287A56}"/>
                </c:ext>
              </c:extLst>
            </c:dLbl>
            <c:dLbl>
              <c:idx val="7"/>
              <c:layout>
                <c:manualLayout>
                  <c:x val="-2.7506333695258775E-2"/>
                  <c:y val="-3.6215483839814634E-2"/>
                </c:manualLayout>
              </c:layout>
              <c:spPr>
                <a:solidFill>
                  <a:schemeClr val="accent2">
                    <a:lumMod val="40000"/>
                    <a:lumOff val="60000"/>
                  </a:schemeClr>
                </a:solidFill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3B-4399-862F-E318DF287A56}"/>
                </c:ext>
              </c:extLst>
            </c:dLbl>
            <c:spPr>
              <a:solidFill>
                <a:schemeClr val="accent2">
                  <a:lumMod val="40000"/>
                  <a:lumOff val="60000"/>
                </a:schemeClr>
              </a:solidFill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ook Antiqua"/>
                    <a:ea typeface="Book Antiqua"/>
                    <a:cs typeface="Book Antiqu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Graph'!$F$64:$F$71</c:f>
              <c:strCache>
                <c:ptCount val="8"/>
                <c:pt idx="0">
                  <c:v>3 Months</c:v>
                </c:pt>
                <c:pt idx="1">
                  <c:v>6 Months</c:v>
                </c:pt>
                <c:pt idx="2">
                  <c:v>1 Year</c:v>
                </c:pt>
                <c:pt idx="3">
                  <c:v>2 Year</c:v>
                </c:pt>
                <c:pt idx="4">
                  <c:v>3-year</c:v>
                </c:pt>
                <c:pt idx="5">
                  <c:v>5 Year</c:v>
                </c:pt>
                <c:pt idx="6">
                  <c:v>10 Year</c:v>
                </c:pt>
                <c:pt idx="7">
                  <c:v>15 Year</c:v>
                </c:pt>
              </c:strCache>
            </c:strRef>
          </c:cat>
          <c:val>
            <c:numRef>
              <c:f>'Daily Graph'!$G$64:$G$71</c:f>
              <c:numCache>
                <c:formatCode>_-* #,##0.000_-;\-* #,##0.000_-;_-* "-"??_-;_-@_-</c:formatCode>
                <c:ptCount val="8"/>
                <c:pt idx="0">
                  <c:v>8.3659999999999997</c:v>
                </c:pt>
                <c:pt idx="1">
                  <c:v>8.6039999999999992</c:v>
                </c:pt>
                <c:pt idx="2">
                  <c:v>9.17</c:v>
                </c:pt>
                <c:pt idx="3">
                  <c:v>10.926666666666666</c:v>
                </c:pt>
                <c:pt idx="4">
                  <c:v>11.175000000000001</c:v>
                </c:pt>
                <c:pt idx="5">
                  <c:v>12.492000000000001</c:v>
                </c:pt>
                <c:pt idx="6">
                  <c:v>13.95</c:v>
                </c:pt>
                <c:pt idx="7">
                  <c:v>14.175000000000001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E3B-4399-862F-E318DF287A56}"/>
            </c:ext>
          </c:extLst>
        </c:ser>
        <c:ser>
          <c:idx val="0"/>
          <c:order val="1"/>
          <c:tx>
            <c:strRef>
              <c:f>'Daily Graph'!$H$63</c:f>
              <c:strCache>
                <c:ptCount val="1"/>
                <c:pt idx="0">
                  <c:v>09-Feb-18 </c:v>
                </c:pt>
              </c:strCache>
            </c:strRef>
          </c:tx>
          <c:dLbls>
            <c:dLbl>
              <c:idx val="0"/>
              <c:layout>
                <c:manualLayout>
                  <c:x val="-1.5924719507781397E-2"/>
                  <c:y val="3.757632876703682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B-4399-862F-E318DF287A56}"/>
                </c:ext>
              </c:extLst>
            </c:dLbl>
            <c:dLbl>
              <c:idx val="1"/>
              <c:layout>
                <c:manualLayout>
                  <c:x val="-2.8954035468693448E-2"/>
                  <c:y val="3.006106301362945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E3B-4399-862F-E318DF287A56}"/>
                </c:ext>
              </c:extLst>
            </c:dLbl>
            <c:dLbl>
              <c:idx val="2"/>
              <c:layout>
                <c:manualLayout>
                  <c:x val="-2.7506333695258775E-2"/>
                  <c:y val="3.2566151598098579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E3B-4399-862F-E318DF287A56}"/>
                </c:ext>
              </c:extLst>
            </c:dLbl>
            <c:dLbl>
              <c:idx val="3"/>
              <c:layout>
                <c:manualLayout>
                  <c:x val="-1.737242128121607E-2"/>
                  <c:y val="3.757632876703682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E3B-4399-862F-E318DF287A56}"/>
                </c:ext>
              </c:extLst>
            </c:dLbl>
            <c:dLbl>
              <c:idx val="4"/>
              <c:layout>
                <c:manualLayout>
                  <c:x val="-2.7506333695258775E-2"/>
                  <c:y val="3.0061063013629458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B-4399-862F-E318DF287A56}"/>
                </c:ext>
              </c:extLst>
            </c:dLbl>
            <c:dLbl>
              <c:idx val="5"/>
              <c:layout>
                <c:manualLayout>
                  <c:x val="-3.1849439015562794E-2"/>
                  <c:y val="3.5071240182567701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BE3B-4399-862F-E318DF287A56}"/>
                </c:ext>
              </c:extLst>
            </c:dLbl>
            <c:dLbl>
              <c:idx val="6"/>
              <c:layout>
                <c:manualLayout>
                  <c:x val="-1.5924719507781505E-2"/>
                  <c:y val="3.7576328767036822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B-4399-862F-E318DF287A56}"/>
                </c:ext>
              </c:extLst>
            </c:dLbl>
            <c:dLbl>
              <c:idx val="7"/>
              <c:layout>
                <c:manualLayout>
                  <c:x val="-2.7506333695258775E-2"/>
                  <c:y val="4.0081417351505944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Book Antiqua"/>
                      <a:ea typeface="Book Antiqua"/>
                      <a:cs typeface="Book Antiqua"/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BE3B-4399-862F-E318DF287A5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Book Antiqua"/>
                    <a:ea typeface="Book Antiqua"/>
                    <a:cs typeface="Book Antiqua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'Daily Graph'!$F$64:$F$71</c:f>
              <c:strCache>
                <c:ptCount val="8"/>
                <c:pt idx="0">
                  <c:v>3 Months</c:v>
                </c:pt>
                <c:pt idx="1">
                  <c:v>6 Months</c:v>
                </c:pt>
                <c:pt idx="2">
                  <c:v>1 Year</c:v>
                </c:pt>
                <c:pt idx="3">
                  <c:v>2 Year</c:v>
                </c:pt>
                <c:pt idx="4">
                  <c:v>3-year</c:v>
                </c:pt>
                <c:pt idx="5">
                  <c:v>5 Year</c:v>
                </c:pt>
                <c:pt idx="6">
                  <c:v>10 Year</c:v>
                </c:pt>
                <c:pt idx="7">
                  <c:v>15 Year</c:v>
                </c:pt>
              </c:strCache>
            </c:strRef>
          </c:cat>
          <c:val>
            <c:numRef>
              <c:f>'Daily Graph'!$H$64:$H$71</c:f>
              <c:numCache>
                <c:formatCode>_-* #,##0.000_-;\-* #,##0.000_-;_-* "-"??_-;_-@_-</c:formatCode>
                <c:ptCount val="8"/>
                <c:pt idx="0">
                  <c:v>8.3659999999999997</c:v>
                </c:pt>
                <c:pt idx="1">
                  <c:v>8.6039999999999992</c:v>
                </c:pt>
                <c:pt idx="2">
                  <c:v>9.23</c:v>
                </c:pt>
                <c:pt idx="3">
                  <c:v>10.926666666666666</c:v>
                </c:pt>
                <c:pt idx="4">
                  <c:v>11.175000000000001</c:v>
                </c:pt>
                <c:pt idx="5">
                  <c:v>12.483000000000001</c:v>
                </c:pt>
                <c:pt idx="6">
                  <c:v>13.95</c:v>
                </c:pt>
                <c:pt idx="7" formatCode="0.000_)">
                  <c:v>14.175000000000001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E3B-4399-862F-E318DF287A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74560"/>
        <c:axId val="205289088"/>
      </c:lineChart>
      <c:catAx>
        <c:axId val="17107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ook Antiqua"/>
                <a:ea typeface="Book Antiqua"/>
                <a:cs typeface="Book Antiqua"/>
              </a:defRPr>
            </a:pPr>
            <a:endParaRPr lang="en-US"/>
          </a:p>
        </c:txPr>
        <c:crossAx val="205289088"/>
        <c:crosses val="autoZero"/>
        <c:auto val="1"/>
        <c:lblAlgn val="ctr"/>
        <c:lblOffset val="100"/>
        <c:noMultiLvlLbl val="0"/>
      </c:catAx>
      <c:valAx>
        <c:axId val="205289088"/>
        <c:scaling>
          <c:orientation val="minMax"/>
          <c:max val="17"/>
          <c:min val="5"/>
        </c:scaling>
        <c:delete val="0"/>
        <c:axPos val="l"/>
        <c:numFmt formatCode="_-* #,##0.000_-;\-* #,##0.000_-;_-* &quot;-&quot;??_-;_-@_-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Book Antiqua"/>
                <a:ea typeface="Book Antiqua"/>
                <a:cs typeface="Book Antiqua"/>
              </a:defRPr>
            </a:pPr>
            <a:endParaRPr lang="en-US"/>
          </a:p>
        </c:txPr>
        <c:crossAx val="171074560"/>
        <c:crosses val="autoZero"/>
        <c:crossBetween val="between"/>
        <c:majorUnit val="1"/>
        <c:minorUnit val="0.2"/>
      </c:valAx>
    </c:plotArea>
    <c:legend>
      <c:legendPos val="r"/>
      <c:layout>
        <c:manualLayout>
          <c:xMode val="edge"/>
          <c:yMode val="edge"/>
          <c:wMode val="edge"/>
          <c:hMode val="edge"/>
          <c:x val="0.37014726140262277"/>
          <c:y val="0.91281056973141506"/>
          <c:w val="0.64436394976373212"/>
          <c:h val="0.9639399680303119"/>
        </c:manualLayout>
      </c:layout>
      <c:overlay val="0"/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Book Antiqua"/>
              <a:ea typeface="Book Antiqua"/>
              <a:cs typeface="Book Antiqua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Book Antiqua"/>
          <a:ea typeface="Book Antiqua"/>
          <a:cs typeface="Book Antiqua"/>
        </a:defRPr>
      </a:pPr>
      <a:endParaRPr lang="en-US"/>
    </a:p>
  </c:tx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r>
              <a:rPr lang="en-US"/>
              <a:t>Government Securities Yield Curve as </a:t>
            </a:r>
            <a:r>
              <a:rPr lang="en-US" b="1"/>
              <a:t>at 15</a:t>
            </a:r>
            <a:r>
              <a:rPr lang="en-US" b="1" baseline="0"/>
              <a:t> Oct 2026</a:t>
            </a:r>
            <a:endParaRPr lang="en-US" b="1"/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 b="1"/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 b="1"/>
          </a:p>
          <a:p>
            <a:pPr>
              <a:defRPr sz="1200" b="1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r>
              <a:rPr lang="en-US" b="1" baseline="0"/>
              <a:t>  </a:t>
            </a:r>
            <a:endParaRPr lang="en-US"/>
          </a:p>
        </c:rich>
      </c:tx>
      <c:layout>
        <c:manualLayout>
          <c:xMode val="edge"/>
          <c:yMode val="edge"/>
          <c:x val="0.37955077769848983"/>
          <c:y val="2.515715781274032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6.0628340570462048E-2"/>
          <c:y val="7.4978855706576766E-2"/>
          <c:w val="0.92309240996608455"/>
          <c:h val="0.82925640911143195"/>
        </c:manualLayout>
      </c:layout>
      <c:lineChart>
        <c:grouping val="standard"/>
        <c:varyColors val="0"/>
        <c:ser>
          <c:idx val="0"/>
          <c:order val="0"/>
          <c:spPr>
            <a:ln w="25400" cap="flat" cmpd="sng" algn="ctr">
              <a:solidFill>
                <a:srgbClr val="EE16C5"/>
              </a:solidFill>
              <a:prstDash val="solid"/>
            </a:ln>
            <a:effectLst/>
          </c:spPr>
          <c:marker>
            <c:symbol val="diamond"/>
            <c:size val="5"/>
          </c:marker>
          <c:dPt>
            <c:idx val="38"/>
            <c:bubble3D val="0"/>
            <c:spPr>
              <a:ln w="25400" cap="flat" cmpd="sng" algn="ctr">
                <a:solidFill>
                  <a:srgbClr val="EE16C5"/>
                </a:solidFill>
                <a:prstDash val="solid"/>
              </a:ln>
              <a:effectLst/>
            </c:spPr>
            <c:extLst>
              <c:ext xmlns:c16="http://schemas.microsoft.com/office/drawing/2014/chart" uri="{C3380CC4-5D6E-409C-BE32-E72D297353CC}">
                <c16:uniqueId val="{00000001-EB0D-4A4D-8A94-73CC5C919CF5}"/>
              </c:ext>
            </c:extLst>
          </c:dPt>
          <c:cat>
            <c:numRef>
              <c:f>'T-Bonds as at 16th Oct 2026'!$A$2:$A$31</c:f>
              <c:numCache>
                <c:formatCode>dd\-mmm\-yy_)</c:formatCode>
                <c:ptCount val="30"/>
                <c:pt idx="0">
                  <c:v>46317</c:v>
                </c:pt>
                <c:pt idx="1">
                  <c:v>46387</c:v>
                </c:pt>
                <c:pt idx="2">
                  <c:v>46478</c:v>
                </c:pt>
                <c:pt idx="3">
                  <c:v>46513</c:v>
                </c:pt>
                <c:pt idx="4">
                  <c:v>46660</c:v>
                </c:pt>
                <c:pt idx="5">
                  <c:v>46765</c:v>
                </c:pt>
                <c:pt idx="6">
                  <c:v>46940</c:v>
                </c:pt>
                <c:pt idx="7">
                  <c:v>47073</c:v>
                </c:pt>
                <c:pt idx="8">
                  <c:v>47353</c:v>
                </c:pt>
                <c:pt idx="9">
                  <c:v>47367</c:v>
                </c:pt>
                <c:pt idx="10">
                  <c:v>47380</c:v>
                </c:pt>
                <c:pt idx="11">
                  <c:v>47605</c:v>
                </c:pt>
                <c:pt idx="12">
                  <c:v>47696</c:v>
                </c:pt>
                <c:pt idx="13">
                  <c:v>47801</c:v>
                </c:pt>
                <c:pt idx="14">
                  <c:v>47941</c:v>
                </c:pt>
                <c:pt idx="15">
                  <c:v>48277</c:v>
                </c:pt>
                <c:pt idx="16">
                  <c:v>48354</c:v>
                </c:pt>
                <c:pt idx="17">
                  <c:v>48613</c:v>
                </c:pt>
                <c:pt idx="18">
                  <c:v>49090</c:v>
                </c:pt>
                <c:pt idx="19">
                  <c:v>49117</c:v>
                </c:pt>
                <c:pt idx="20">
                  <c:v>49621</c:v>
                </c:pt>
                <c:pt idx="21">
                  <c:v>50174</c:v>
                </c:pt>
                <c:pt idx="22">
                  <c:v>50944</c:v>
                </c:pt>
                <c:pt idx="23">
                  <c:v>51441</c:v>
                </c:pt>
                <c:pt idx="24">
                  <c:v>51750</c:v>
                </c:pt>
                <c:pt idx="25">
                  <c:v>51994</c:v>
                </c:pt>
                <c:pt idx="26">
                  <c:v>52092</c:v>
                </c:pt>
                <c:pt idx="27">
                  <c:v>52400</c:v>
                </c:pt>
                <c:pt idx="28">
                  <c:v>53555</c:v>
                </c:pt>
                <c:pt idx="29">
                  <c:v>54976</c:v>
                </c:pt>
              </c:numCache>
            </c:numRef>
          </c:cat>
          <c:val>
            <c:numRef>
              <c:f>'T-Bonds as at 16th Oct 2026'!$B$2:$B$31</c:f>
              <c:numCache>
                <c:formatCode>_-* #,##0.000_-;\-* #,##0.000_-;_-* "-"??_-;_-@_-</c:formatCode>
                <c:ptCount val="30"/>
                <c:pt idx="0">
                  <c:v>12.2</c:v>
                </c:pt>
                <c:pt idx="1">
                  <c:v>11.074999999999999</c:v>
                </c:pt>
                <c:pt idx="2">
                  <c:v>11.978999999999999</c:v>
                </c:pt>
                <c:pt idx="3">
                  <c:v>12.345000000000001</c:v>
                </c:pt>
                <c:pt idx="4">
                  <c:v>12.711</c:v>
                </c:pt>
                <c:pt idx="5">
                  <c:v>13.288</c:v>
                </c:pt>
                <c:pt idx="6">
                  <c:v>13.866</c:v>
                </c:pt>
                <c:pt idx="7">
                  <c:v>14.443</c:v>
                </c:pt>
                <c:pt idx="8">
                  <c:v>14.661</c:v>
                </c:pt>
                <c:pt idx="9">
                  <c:v>14.879</c:v>
                </c:pt>
                <c:pt idx="10">
                  <c:v>15.013</c:v>
                </c:pt>
                <c:pt idx="11">
                  <c:v>15.147</c:v>
                </c:pt>
                <c:pt idx="12">
                  <c:v>15.281000000000001</c:v>
                </c:pt>
                <c:pt idx="13">
                  <c:v>15.416</c:v>
                </c:pt>
                <c:pt idx="14">
                  <c:v>15.55</c:v>
                </c:pt>
                <c:pt idx="15">
                  <c:v>15.683999999999999</c:v>
                </c:pt>
                <c:pt idx="16">
                  <c:v>15.818</c:v>
                </c:pt>
                <c:pt idx="17">
                  <c:v>16.088999999999999</c:v>
                </c:pt>
                <c:pt idx="18">
                  <c:v>16.359000000000002</c:v>
                </c:pt>
                <c:pt idx="19">
                  <c:v>16.63</c:v>
                </c:pt>
                <c:pt idx="20">
                  <c:v>16.899999999999999</c:v>
                </c:pt>
                <c:pt idx="21">
                  <c:v>16.91</c:v>
                </c:pt>
                <c:pt idx="22">
                  <c:v>16.920000000000002</c:v>
                </c:pt>
                <c:pt idx="23">
                  <c:v>16.928999999999998</c:v>
                </c:pt>
                <c:pt idx="24">
                  <c:v>16.939</c:v>
                </c:pt>
                <c:pt idx="25">
                  <c:v>16.963000000000001</c:v>
                </c:pt>
                <c:pt idx="26">
                  <c:v>16.988</c:v>
                </c:pt>
                <c:pt idx="27">
                  <c:v>17.012</c:v>
                </c:pt>
                <c:pt idx="28">
                  <c:v>17.036000000000001</c:v>
                </c:pt>
                <c:pt idx="29">
                  <c:v>17.193000000000001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B0D-4A4D-8A94-73CC5C919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077120"/>
        <c:axId val="243442816"/>
      </c:lineChart>
      <c:dateAx>
        <c:axId val="171077120"/>
        <c:scaling>
          <c:orientation val="minMax"/>
          <c:min val="45785"/>
        </c:scaling>
        <c:delete val="0"/>
        <c:axPos val="b"/>
        <c:numFmt formatCode="yyyy\-mm\-dd;@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/>
          </a:p>
        </c:txPr>
        <c:crossAx val="243442816"/>
        <c:crosses val="autoZero"/>
        <c:auto val="0"/>
        <c:lblOffset val="100"/>
        <c:baseTimeUnit val="days"/>
      </c:dateAx>
      <c:valAx>
        <c:axId val="243442816"/>
        <c:scaling>
          <c:orientation val="minMax"/>
          <c:min val="6"/>
        </c:scaling>
        <c:delete val="0"/>
        <c:axPos val="l"/>
        <c:numFmt formatCode="_-* #,##0.000_-;\-* #,##0.00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Palatino Linotype"/>
                <a:ea typeface="Palatino Linotype"/>
                <a:cs typeface="Palatino Linotype"/>
              </a:defRPr>
            </a:pPr>
            <a:endParaRPr lang="en-US"/>
          </a:p>
        </c:txPr>
        <c:crossAx val="171077120"/>
        <c:crosses val="autoZero"/>
        <c:crossBetween val="between"/>
      </c:valAx>
      <c:spPr>
        <a:solidFill>
          <a:schemeClr val="accent6">
            <a:alpha val="20000"/>
          </a:schemeClr>
        </a:solidFill>
        <a:scene3d>
          <a:camera prst="orthographicFront"/>
          <a:lightRig rig="threePt" dir="t"/>
        </a:scene3d>
        <a:sp3d prstMaterial="matte"/>
      </c:spPr>
    </c:plotArea>
    <c:plotVisOnly val="1"/>
    <c:dispBlanksAs val="gap"/>
    <c:showDLblsOverMax val="0"/>
  </c:chart>
  <c:spPr>
    <a:ln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Palatino Linotype"/>
          <a:ea typeface="Palatino Linotype"/>
          <a:cs typeface="Palatino Linotype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449580</xdr:colOff>
      <xdr:row>16</xdr:row>
      <xdr:rowOff>106680</xdr:rowOff>
    </xdr:from>
    <xdr:to>
      <xdr:col>19</xdr:col>
      <xdr:colOff>533400</xdr:colOff>
      <xdr:row>33</xdr:row>
      <xdr:rowOff>76200</xdr:rowOff>
    </xdr:to>
    <xdr:graphicFrame macro="">
      <xdr:nvGraphicFramePr>
        <xdr:cNvPr id="10348564" name="Chart 1">
          <a:extLst>
            <a:ext uri="{FF2B5EF4-FFF2-40B4-BE49-F238E27FC236}">
              <a16:creationId xmlns:a16="http://schemas.microsoft.com/office/drawing/2014/main" id="{CED4C278-8286-4E26-8545-26CE216E7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91440</xdr:colOff>
      <xdr:row>53</xdr:row>
      <xdr:rowOff>129540</xdr:rowOff>
    </xdr:from>
    <xdr:to>
      <xdr:col>22</xdr:col>
      <xdr:colOff>464820</xdr:colOff>
      <xdr:row>80</xdr:row>
      <xdr:rowOff>45720</xdr:rowOff>
    </xdr:to>
    <xdr:graphicFrame macro="">
      <xdr:nvGraphicFramePr>
        <xdr:cNvPr id="10348565" name="Chart 2">
          <a:extLst>
            <a:ext uri="{FF2B5EF4-FFF2-40B4-BE49-F238E27FC236}">
              <a16:creationId xmlns:a16="http://schemas.microsoft.com/office/drawing/2014/main" id="{7722CD84-2961-461A-A3BE-985EA31AC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474345</xdr:colOff>
      <xdr:row>5</xdr:row>
      <xdr:rowOff>476</xdr:rowOff>
    </xdr:from>
    <xdr:to>
      <xdr:col>25</xdr:col>
      <xdr:colOff>726281</xdr:colOff>
      <xdr:row>31</xdr:row>
      <xdr:rowOff>86201</xdr:rowOff>
    </xdr:to>
    <xdr:graphicFrame macro="">
      <xdr:nvGraphicFramePr>
        <xdr:cNvPr id="10351626" name="Chart 1">
          <a:extLst>
            <a:ext uri="{FF2B5EF4-FFF2-40B4-BE49-F238E27FC236}">
              <a16:creationId xmlns:a16="http://schemas.microsoft.com/office/drawing/2014/main" id="{6900CB61-28A6-42E1-8A48-57075CA4C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Y36"/>
  <sheetViews>
    <sheetView tabSelected="1" topLeftCell="Q4" zoomScale="90" zoomScaleNormal="90" workbookViewId="0">
      <selection activeCell="X2" sqref="X2:X32"/>
    </sheetView>
  </sheetViews>
  <sheetFormatPr defaultColWidth="8.90625" defaultRowHeight="15.6" x14ac:dyDescent="0.3"/>
  <cols>
    <col min="1" max="1" width="14" style="8" hidden="1" customWidth="1"/>
    <col min="2" max="2" width="16.36328125" style="8" hidden="1" customWidth="1"/>
    <col min="3" max="3" width="37.81640625" style="8" hidden="1" customWidth="1"/>
    <col min="4" max="4" width="9.36328125" style="8" hidden="1" customWidth="1"/>
    <col min="5" max="5" width="22.36328125" style="8" hidden="1" customWidth="1"/>
    <col min="6" max="6" width="16.36328125" style="72" hidden="1" customWidth="1"/>
    <col min="7" max="7" width="18.6328125" style="4" hidden="1" customWidth="1"/>
    <col min="8" max="8" width="18.1796875" style="8" hidden="1" customWidth="1"/>
    <col min="9" max="9" width="18.6328125" style="8" hidden="1" customWidth="1"/>
    <col min="10" max="10" width="26.1796875" style="8" hidden="1" customWidth="1"/>
    <col min="11" max="11" width="18.90625" style="8" hidden="1" customWidth="1"/>
    <col min="12" max="12" width="18.1796875" style="8" hidden="1" customWidth="1"/>
    <col min="13" max="13" width="17.90625" style="8" customWidth="1"/>
    <col min="14" max="14" width="23" style="8" customWidth="1"/>
    <col min="15" max="15" width="35.36328125" style="8" customWidth="1"/>
    <col min="16" max="16" width="22.6328125" style="8" customWidth="1"/>
    <col min="17" max="17" width="20.81640625" style="8" customWidth="1"/>
    <col min="18" max="18" width="23.54296875" style="8" customWidth="1"/>
    <col min="19" max="19" width="19.6328125" style="8" customWidth="1"/>
    <col min="20" max="20" width="16.90625" style="8" customWidth="1"/>
    <col min="21" max="21" width="15.1796875" style="8" customWidth="1"/>
    <col min="22" max="22" width="18.54296875" style="8" customWidth="1"/>
    <col min="23" max="23" width="14" style="8" customWidth="1"/>
    <col min="24" max="24" width="17.08984375" style="8" customWidth="1"/>
    <col min="25" max="25" width="18.54296875" style="8" customWidth="1"/>
    <col min="26" max="16384" width="8.90625" style="8"/>
  </cols>
  <sheetData>
    <row r="1" spans="1:25" s="7" customFormat="1" ht="16.2" customHeight="1" x14ac:dyDescent="0.3">
      <c r="A1" s="211"/>
      <c r="B1" s="191"/>
      <c r="C1" s="211"/>
      <c r="D1" s="211"/>
      <c r="E1" s="211"/>
      <c r="F1" s="211" t="s">
        <v>0</v>
      </c>
      <c r="G1" s="191" t="s">
        <v>59</v>
      </c>
      <c r="H1" s="211" t="s">
        <v>0</v>
      </c>
      <c r="I1" s="198" t="s">
        <v>0</v>
      </c>
      <c r="J1" s="195" t="s">
        <v>59</v>
      </c>
      <c r="K1" s="211" t="s">
        <v>0</v>
      </c>
      <c r="L1" s="211" t="s">
        <v>0</v>
      </c>
      <c r="M1" s="211" t="s">
        <v>0</v>
      </c>
      <c r="N1" s="191" t="s">
        <v>59</v>
      </c>
      <c r="O1" s="211" t="s">
        <v>1</v>
      </c>
      <c r="P1" s="211"/>
      <c r="Q1" s="206" t="s">
        <v>2</v>
      </c>
      <c r="R1" s="207" t="s">
        <v>60</v>
      </c>
      <c r="S1" s="204" t="s">
        <v>61</v>
      </c>
      <c r="T1" s="204" t="s">
        <v>15</v>
      </c>
      <c r="U1" s="204" t="s">
        <v>62</v>
      </c>
      <c r="V1" s="204" t="s">
        <v>49</v>
      </c>
      <c r="W1" s="204" t="s">
        <v>4</v>
      </c>
      <c r="X1" s="204" t="s">
        <v>63</v>
      </c>
      <c r="Y1" s="205" t="s">
        <v>23</v>
      </c>
    </row>
    <row r="2" spans="1:25" ht="15.75" customHeight="1" x14ac:dyDescent="0.3">
      <c r="A2" s="189"/>
      <c r="B2" s="190"/>
      <c r="C2" s="189"/>
      <c r="D2" s="189"/>
      <c r="E2"/>
      <c r="F2" t="s">
        <v>223</v>
      </c>
      <c r="G2" s="82">
        <v>42452</v>
      </c>
      <c r="H2" t="s">
        <v>223</v>
      </c>
      <c r="I2" s="196"/>
      <c r="J2" s="197">
        <v>45883</v>
      </c>
      <c r="K2"/>
      <c r="L2"/>
      <c r="M2"/>
      <c r="N2" s="82">
        <v>46135</v>
      </c>
      <c r="O2" t="s">
        <v>268</v>
      </c>
      <c r="P2" t="s">
        <v>257</v>
      </c>
      <c r="Q2" s="91"/>
      <c r="R2" s="92">
        <v>46317</v>
      </c>
      <c r="S2" s="98">
        <v>1.6E-2</v>
      </c>
      <c r="T2" s="98">
        <v>1.6E-2</v>
      </c>
      <c r="U2" s="98">
        <v>0</v>
      </c>
      <c r="V2" s="98">
        <v>99.805000000000007</v>
      </c>
      <c r="W2" s="98">
        <v>99.805000000000007</v>
      </c>
      <c r="X2" s="98">
        <v>12.2</v>
      </c>
      <c r="Y2" s="99">
        <v>428589000000</v>
      </c>
    </row>
    <row r="3" spans="1:25" ht="15.75" customHeight="1" x14ac:dyDescent="0.3">
      <c r="A3" s="189"/>
      <c r="B3" s="190"/>
      <c r="C3" s="189"/>
      <c r="D3" s="189"/>
      <c r="E3"/>
      <c r="F3"/>
      <c r="G3" s="82">
        <v>45841</v>
      </c>
      <c r="H3"/>
      <c r="I3" s="196" t="s">
        <v>223</v>
      </c>
      <c r="J3" s="197">
        <v>42452</v>
      </c>
      <c r="K3" t="s">
        <v>223</v>
      </c>
      <c r="L3" t="s">
        <v>223</v>
      </c>
      <c r="M3"/>
      <c r="N3" s="82">
        <v>46296</v>
      </c>
      <c r="O3" t="s">
        <v>265</v>
      </c>
      <c r="P3" t="s">
        <v>200</v>
      </c>
      <c r="Q3" s="91"/>
      <c r="R3" s="92">
        <v>46387</v>
      </c>
      <c r="S3" s="98">
        <v>0.20899999999999999</v>
      </c>
      <c r="T3" s="98">
        <v>0.19800000000000001</v>
      </c>
      <c r="U3" s="98">
        <v>2E-3</v>
      </c>
      <c r="V3" s="98">
        <v>97.775000000000006</v>
      </c>
      <c r="W3" s="98">
        <v>97.775000000000006</v>
      </c>
      <c r="X3" s="98">
        <v>11.074999999999999</v>
      </c>
      <c r="Y3" s="99">
        <v>26049500000</v>
      </c>
    </row>
    <row r="4" spans="1:25" s="87" customFormat="1" ht="15.75" customHeight="1" x14ac:dyDescent="0.3">
      <c r="A4" s="189"/>
      <c r="B4" s="190"/>
      <c r="C4" s="189"/>
      <c r="D4" s="189"/>
      <c r="E4"/>
      <c r="F4"/>
      <c r="G4" s="82">
        <v>45841</v>
      </c>
      <c r="H4" t="s">
        <v>239</v>
      </c>
      <c r="I4" s="196"/>
      <c r="J4" s="197">
        <v>45883</v>
      </c>
      <c r="K4"/>
      <c r="L4"/>
      <c r="M4"/>
      <c r="N4" s="82">
        <v>46296</v>
      </c>
      <c r="O4" t="s">
        <v>266</v>
      </c>
      <c r="P4" t="s">
        <v>258</v>
      </c>
      <c r="Q4" s="91"/>
      <c r="R4" s="92">
        <v>46478</v>
      </c>
      <c r="S4" s="98">
        <v>0.45900000000000002</v>
      </c>
      <c r="T4" s="98">
        <v>0.433</v>
      </c>
      <c r="U4" s="98">
        <v>4.0000000000000001E-3</v>
      </c>
      <c r="V4" s="98">
        <v>94.802000000000007</v>
      </c>
      <c r="W4" s="98">
        <v>94.802000000000007</v>
      </c>
      <c r="X4" s="98">
        <v>11.978999999999999</v>
      </c>
      <c r="Y4" s="99">
        <v>19929200000</v>
      </c>
    </row>
    <row r="5" spans="1:25" ht="15.75" customHeight="1" x14ac:dyDescent="0.3">
      <c r="A5" s="189"/>
      <c r="B5" s="190"/>
      <c r="C5" s="189"/>
      <c r="D5" s="189"/>
      <c r="E5"/>
      <c r="F5" t="s">
        <v>239</v>
      </c>
      <c r="G5" s="82">
        <v>45120</v>
      </c>
      <c r="H5"/>
      <c r="I5" s="196" t="s">
        <v>239</v>
      </c>
      <c r="J5" s="197">
        <v>45120</v>
      </c>
      <c r="K5" t="s">
        <v>239</v>
      </c>
      <c r="L5" t="s">
        <v>239</v>
      </c>
      <c r="M5" t="s">
        <v>138</v>
      </c>
      <c r="N5" s="82">
        <v>43013</v>
      </c>
      <c r="O5" t="s">
        <v>167</v>
      </c>
      <c r="P5"/>
      <c r="Q5" s="91">
        <v>0.16</v>
      </c>
      <c r="R5" s="92">
        <v>46513</v>
      </c>
      <c r="S5" s="98">
        <v>0.51800000000000002</v>
      </c>
      <c r="T5" s="98">
        <v>0.48799999999999999</v>
      </c>
      <c r="U5" s="98">
        <v>5.0000000000000001E-3</v>
      </c>
      <c r="V5" s="98">
        <v>109.001</v>
      </c>
      <c r="W5" s="98">
        <v>101.881</v>
      </c>
      <c r="X5" s="98">
        <v>12.345000000000001</v>
      </c>
      <c r="Y5" s="99">
        <v>1042709800000</v>
      </c>
    </row>
    <row r="6" spans="1:25" ht="15.75" customHeight="1" x14ac:dyDescent="0.3">
      <c r="A6" s="189"/>
      <c r="B6" s="190"/>
      <c r="C6" s="189"/>
      <c r="D6" s="189"/>
      <c r="E6"/>
      <c r="F6" t="s">
        <v>224</v>
      </c>
      <c r="G6" s="82">
        <v>42620</v>
      </c>
      <c r="H6" t="s">
        <v>224</v>
      </c>
      <c r="I6" s="196"/>
      <c r="J6" s="197">
        <v>45887</v>
      </c>
      <c r="K6"/>
      <c r="L6" t="s">
        <v>224</v>
      </c>
      <c r="M6"/>
      <c r="N6" s="82">
        <v>46296</v>
      </c>
      <c r="O6" t="s">
        <v>267</v>
      </c>
      <c r="P6" t="s">
        <v>246</v>
      </c>
      <c r="Q6" s="91"/>
      <c r="R6" s="92">
        <v>46660</v>
      </c>
      <c r="S6" s="98">
        <v>0.95899999999999996</v>
      </c>
      <c r="T6" s="98">
        <v>0.90100000000000002</v>
      </c>
      <c r="U6" s="98">
        <v>8.0000000000000002E-3</v>
      </c>
      <c r="V6" s="98">
        <v>88.855999999999995</v>
      </c>
      <c r="W6" s="98">
        <v>88.855999999999995</v>
      </c>
      <c r="X6" s="98">
        <v>12.711</v>
      </c>
      <c r="Y6" s="99">
        <v>310801100000</v>
      </c>
    </row>
    <row r="7" spans="1:25" s="87" customFormat="1" ht="15.75" customHeight="1" x14ac:dyDescent="0.3">
      <c r="A7" s="189"/>
      <c r="B7" s="190"/>
      <c r="C7" s="189"/>
      <c r="D7" s="189"/>
      <c r="E7"/>
      <c r="F7" t="s">
        <v>138</v>
      </c>
      <c r="G7" s="82">
        <v>43013</v>
      </c>
      <c r="H7" t="s">
        <v>138</v>
      </c>
      <c r="I7" s="196" t="s">
        <v>224</v>
      </c>
      <c r="J7" s="197">
        <v>42620</v>
      </c>
      <c r="K7" t="s">
        <v>224</v>
      </c>
      <c r="L7"/>
      <c r="M7" t="s">
        <v>225</v>
      </c>
      <c r="N7" s="82">
        <v>43181</v>
      </c>
      <c r="O7" t="s">
        <v>247</v>
      </c>
      <c r="P7"/>
      <c r="Q7" s="91">
        <v>0.14130000000000001</v>
      </c>
      <c r="R7" s="92">
        <v>46765</v>
      </c>
      <c r="S7" s="98">
        <v>1.151</v>
      </c>
      <c r="T7" s="98">
        <v>1.079</v>
      </c>
      <c r="U7" s="98">
        <v>1.0999999999999999E-2</v>
      </c>
      <c r="V7" s="98">
        <v>104.447</v>
      </c>
      <c r="W7" s="98">
        <v>100.877</v>
      </c>
      <c r="X7" s="98">
        <v>13.288</v>
      </c>
      <c r="Y7" s="99">
        <v>3687830700000</v>
      </c>
    </row>
    <row r="8" spans="1:25" ht="15.75" customHeight="1" x14ac:dyDescent="0.3">
      <c r="A8" s="189"/>
      <c r="B8" s="190"/>
      <c r="C8" s="189"/>
      <c r="D8" s="189"/>
      <c r="E8"/>
      <c r="F8" t="s">
        <v>225</v>
      </c>
      <c r="G8" s="82">
        <v>43181</v>
      </c>
      <c r="H8" t="s">
        <v>225</v>
      </c>
      <c r="I8" s="196" t="s">
        <v>138</v>
      </c>
      <c r="J8" s="197">
        <v>43013</v>
      </c>
      <c r="K8" t="s">
        <v>138</v>
      </c>
      <c r="L8" t="s">
        <v>138</v>
      </c>
      <c r="M8" t="s">
        <v>248</v>
      </c>
      <c r="N8" s="82">
        <v>45848</v>
      </c>
      <c r="O8" t="s">
        <v>249</v>
      </c>
      <c r="P8"/>
      <c r="Q8" s="91">
        <v>0.1555</v>
      </c>
      <c r="R8" s="92">
        <v>46940</v>
      </c>
      <c r="S8" s="98">
        <v>1.5249999999999999</v>
      </c>
      <c r="T8" s="98">
        <v>1.4259999999999999</v>
      </c>
      <c r="U8" s="98">
        <v>1.4999999999999999E-2</v>
      </c>
      <c r="V8" s="98">
        <v>106.676</v>
      </c>
      <c r="W8" s="98">
        <v>102.447</v>
      </c>
      <c r="X8" s="98">
        <v>13.866</v>
      </c>
      <c r="Y8" s="99">
        <v>2235992600000</v>
      </c>
    </row>
    <row r="9" spans="1:25" ht="15.75" customHeight="1" x14ac:dyDescent="0.3">
      <c r="A9" s="189"/>
      <c r="B9" s="190"/>
      <c r="C9" s="189"/>
      <c r="D9" s="189"/>
      <c r="E9"/>
      <c r="F9" t="s">
        <v>226</v>
      </c>
      <c r="G9" s="82">
        <v>41612</v>
      </c>
      <c r="H9" t="s">
        <v>226</v>
      </c>
      <c r="I9" s="196" t="s">
        <v>225</v>
      </c>
      <c r="J9" s="197">
        <v>43181</v>
      </c>
      <c r="K9" t="s">
        <v>225</v>
      </c>
      <c r="L9" t="s">
        <v>225</v>
      </c>
      <c r="M9" t="s">
        <v>226</v>
      </c>
      <c r="N9" s="82">
        <v>41612</v>
      </c>
      <c r="O9" t="s">
        <v>168</v>
      </c>
      <c r="P9" t="s">
        <v>201</v>
      </c>
      <c r="Q9" s="91">
        <v>0.1525</v>
      </c>
      <c r="R9" s="92">
        <v>47073</v>
      </c>
      <c r="S9" s="98">
        <v>1.766</v>
      </c>
      <c r="T9" s="98">
        <v>1.647</v>
      </c>
      <c r="U9" s="98">
        <v>1.7000000000000001E-2</v>
      </c>
      <c r="V9" s="98">
        <v>107.575</v>
      </c>
      <c r="W9" s="98">
        <v>101.374</v>
      </c>
      <c r="X9" s="98">
        <v>14.443</v>
      </c>
      <c r="Y9" s="99">
        <v>899721500000</v>
      </c>
    </row>
    <row r="10" spans="1:25" s="87" customFormat="1" ht="15.75" customHeight="1" x14ac:dyDescent="0.3">
      <c r="A10" s="189"/>
      <c r="B10" s="190"/>
      <c r="C10" s="189"/>
      <c r="D10" s="189"/>
      <c r="E10"/>
      <c r="F10" t="s">
        <v>48</v>
      </c>
      <c r="G10" s="82">
        <v>43293</v>
      </c>
      <c r="H10" t="s">
        <v>48</v>
      </c>
      <c r="I10" s="196" t="s">
        <v>248</v>
      </c>
      <c r="J10" s="197">
        <v>45848</v>
      </c>
      <c r="K10" t="s">
        <v>248</v>
      </c>
      <c r="L10" t="s">
        <v>248</v>
      </c>
      <c r="M10" t="s">
        <v>48</v>
      </c>
      <c r="N10" s="82">
        <v>43293</v>
      </c>
      <c r="O10" t="s">
        <v>169</v>
      </c>
      <c r="P10"/>
      <c r="Q10" s="91">
        <v>0.14249999999999999</v>
      </c>
      <c r="R10" s="92">
        <v>47353</v>
      </c>
      <c r="S10" s="98">
        <v>2.403</v>
      </c>
      <c r="T10" s="98">
        <v>2.2389999999999999</v>
      </c>
      <c r="U10" s="98">
        <v>2.1999999999999999E-2</v>
      </c>
      <c r="V10" s="98">
        <v>100.974</v>
      </c>
      <c r="W10" s="98">
        <v>99.016000000000005</v>
      </c>
      <c r="X10" s="98">
        <v>14.661</v>
      </c>
      <c r="Y10" s="99">
        <v>4756820600000</v>
      </c>
    </row>
    <row r="11" spans="1:25" ht="15.75" customHeight="1" x14ac:dyDescent="0.3">
      <c r="A11" s="189"/>
      <c r="B11" s="190"/>
      <c r="C11" s="189"/>
      <c r="D11" s="189"/>
      <c r="E11"/>
      <c r="F11" t="s">
        <v>227</v>
      </c>
      <c r="G11" s="82">
        <v>43740</v>
      </c>
      <c r="H11" t="s">
        <v>227</v>
      </c>
      <c r="I11" s="196" t="s">
        <v>226</v>
      </c>
      <c r="J11" s="197">
        <v>41612</v>
      </c>
      <c r="K11" t="s">
        <v>226</v>
      </c>
      <c r="L11" t="s">
        <v>226</v>
      </c>
      <c r="M11" t="s">
        <v>259</v>
      </c>
      <c r="N11" s="82">
        <v>46275</v>
      </c>
      <c r="O11" t="s">
        <v>260</v>
      </c>
      <c r="P11" t="s">
        <v>242</v>
      </c>
      <c r="Q11" s="91">
        <v>0.12</v>
      </c>
      <c r="R11" s="92">
        <v>47367</v>
      </c>
      <c r="S11" s="98">
        <v>2.4910000000000001</v>
      </c>
      <c r="T11" s="98">
        <v>2.319</v>
      </c>
      <c r="U11" s="98">
        <v>2.1999999999999999E-2</v>
      </c>
      <c r="V11" s="98">
        <v>94.563000000000002</v>
      </c>
      <c r="W11" s="98">
        <v>93.376999999999995</v>
      </c>
      <c r="X11" s="98">
        <v>14.879</v>
      </c>
      <c r="Y11" s="99">
        <v>249041200000</v>
      </c>
    </row>
    <row r="12" spans="1:25" ht="15.75" customHeight="1" x14ac:dyDescent="0.3">
      <c r="A12" s="189"/>
      <c r="B12" s="190"/>
      <c r="C12" s="189"/>
      <c r="D12" s="189"/>
      <c r="E12"/>
      <c r="F12" t="s">
        <v>228</v>
      </c>
      <c r="G12" s="82">
        <v>42313</v>
      </c>
      <c r="H12" t="s">
        <v>228</v>
      </c>
      <c r="I12" s="196" t="s">
        <v>48</v>
      </c>
      <c r="J12" s="197">
        <v>43293</v>
      </c>
      <c r="K12" t="s">
        <v>48</v>
      </c>
      <c r="L12" t="s">
        <v>48</v>
      </c>
      <c r="M12" t="s">
        <v>227</v>
      </c>
      <c r="N12" s="82">
        <v>43740</v>
      </c>
      <c r="O12" t="s">
        <v>202</v>
      </c>
      <c r="P12"/>
      <c r="Q12" s="91">
        <v>0.14380000000000001</v>
      </c>
      <c r="R12" s="92">
        <v>47380</v>
      </c>
      <c r="S12" s="98">
        <v>2.4729999999999999</v>
      </c>
      <c r="T12" s="98">
        <v>2.2999999999999998</v>
      </c>
      <c r="U12" s="98">
        <v>2.3E-2</v>
      </c>
      <c r="V12" s="98">
        <v>99.408000000000001</v>
      </c>
      <c r="W12" s="98">
        <v>98.498999999999995</v>
      </c>
      <c r="X12" s="98">
        <v>15.013</v>
      </c>
      <c r="Y12" s="99">
        <v>1306496600000</v>
      </c>
    </row>
    <row r="13" spans="1:25" s="87" customFormat="1" ht="15.75" customHeight="1" x14ac:dyDescent="0.3">
      <c r="A13" s="189"/>
      <c r="B13" s="190"/>
      <c r="C13" s="189"/>
      <c r="D13" s="189"/>
      <c r="E13"/>
      <c r="F13" t="s">
        <v>229</v>
      </c>
      <c r="G13" s="82">
        <v>44161</v>
      </c>
      <c r="H13" t="s">
        <v>229</v>
      </c>
      <c r="I13" s="196" t="s">
        <v>227</v>
      </c>
      <c r="J13" s="197">
        <v>43740</v>
      </c>
      <c r="K13" t="s">
        <v>227</v>
      </c>
      <c r="L13" t="s">
        <v>227</v>
      </c>
      <c r="M13" t="s">
        <v>228</v>
      </c>
      <c r="N13" s="82">
        <v>42313</v>
      </c>
      <c r="O13" t="s">
        <v>170</v>
      </c>
      <c r="P13"/>
      <c r="Q13" s="91">
        <v>0.17499999999999999</v>
      </c>
      <c r="R13" s="92">
        <v>47605</v>
      </c>
      <c r="S13" s="110">
        <v>2.6269999999999998</v>
      </c>
      <c r="T13" s="110">
        <v>2.4420000000000002</v>
      </c>
      <c r="U13" s="110">
        <v>2.5999999999999999E-2</v>
      </c>
      <c r="V13" s="110">
        <v>114.04600000000001</v>
      </c>
      <c r="W13" s="110">
        <v>106.258</v>
      </c>
      <c r="X13" s="110">
        <v>15.147</v>
      </c>
      <c r="Y13" s="154">
        <v>282271000000</v>
      </c>
    </row>
    <row r="14" spans="1:25" ht="15.75" customHeight="1" x14ac:dyDescent="0.3">
      <c r="A14" s="189"/>
      <c r="B14" s="190"/>
      <c r="C14" s="189"/>
      <c r="D14" s="189"/>
      <c r="E14"/>
      <c r="F14" t="s">
        <v>230</v>
      </c>
      <c r="G14" s="82">
        <v>42481</v>
      </c>
      <c r="H14" t="s">
        <v>230</v>
      </c>
      <c r="I14" s="196" t="s">
        <v>228</v>
      </c>
      <c r="J14" s="197">
        <v>42313</v>
      </c>
      <c r="K14" t="s">
        <v>228</v>
      </c>
      <c r="L14" t="s">
        <v>228</v>
      </c>
      <c r="M14" t="s">
        <v>252</v>
      </c>
      <c r="N14" s="82">
        <v>45876</v>
      </c>
      <c r="O14" t="s">
        <v>253</v>
      </c>
      <c r="P14"/>
      <c r="Q14" s="91">
        <v>0.155</v>
      </c>
      <c r="R14" s="92">
        <v>47696</v>
      </c>
      <c r="S14" s="110">
        <v>2.9340000000000002</v>
      </c>
      <c r="T14" s="110">
        <v>2.7250000000000001</v>
      </c>
      <c r="U14" s="110">
        <v>2.7E-2</v>
      </c>
      <c r="V14" s="110">
        <v>103.569</v>
      </c>
      <c r="W14" s="110">
        <v>100.54600000000001</v>
      </c>
      <c r="X14" s="110">
        <v>15.281000000000001</v>
      </c>
      <c r="Y14" s="154">
        <v>983458000000</v>
      </c>
    </row>
    <row r="15" spans="1:25" ht="15.75" customHeight="1" x14ac:dyDescent="0.3">
      <c r="A15" s="189"/>
      <c r="B15" s="190"/>
      <c r="C15" s="189"/>
      <c r="D15" s="189"/>
      <c r="E15"/>
      <c r="F15" t="s">
        <v>140</v>
      </c>
      <c r="G15" s="82">
        <v>43069</v>
      </c>
      <c r="H15" t="s">
        <v>140</v>
      </c>
      <c r="I15" s="196" t="s">
        <v>252</v>
      </c>
      <c r="J15" s="197">
        <v>45876</v>
      </c>
      <c r="K15" t="s">
        <v>252</v>
      </c>
      <c r="L15" t="s">
        <v>252</v>
      </c>
      <c r="M15" t="s">
        <v>229</v>
      </c>
      <c r="N15" s="82">
        <v>44161</v>
      </c>
      <c r="O15" t="s">
        <v>208</v>
      </c>
      <c r="P15"/>
      <c r="Q15" s="91">
        <v>0.16</v>
      </c>
      <c r="R15" s="92">
        <v>47801</v>
      </c>
      <c r="S15" s="110">
        <v>2.9780000000000002</v>
      </c>
      <c r="T15" s="110">
        <v>2.7650000000000001</v>
      </c>
      <c r="U15" s="110">
        <v>2.8000000000000001E-2</v>
      </c>
      <c r="V15" s="110">
        <v>108.187</v>
      </c>
      <c r="W15" s="110">
        <v>101.681</v>
      </c>
      <c r="X15" s="110">
        <v>15.416</v>
      </c>
      <c r="Y15" s="154">
        <v>503189000000</v>
      </c>
    </row>
    <row r="16" spans="1:25" s="87" customFormat="1" ht="15.75" customHeight="1" x14ac:dyDescent="0.3">
      <c r="A16" s="189"/>
      <c r="B16" s="190"/>
      <c r="C16" s="189"/>
      <c r="D16" s="189"/>
      <c r="E16"/>
      <c r="F16" t="s">
        <v>231</v>
      </c>
      <c r="G16" s="82">
        <v>44714</v>
      </c>
      <c r="H16" t="s">
        <v>231</v>
      </c>
      <c r="I16" s="196" t="s">
        <v>229</v>
      </c>
      <c r="J16" s="197">
        <v>44161</v>
      </c>
      <c r="K16" t="s">
        <v>229</v>
      </c>
      <c r="L16" t="s">
        <v>229</v>
      </c>
      <c r="M16" t="s">
        <v>230</v>
      </c>
      <c r="N16" s="82">
        <v>42481</v>
      </c>
      <c r="O16" t="s">
        <v>203</v>
      </c>
      <c r="P16"/>
      <c r="Q16" s="91">
        <v>0.17</v>
      </c>
      <c r="R16" s="92">
        <v>47941</v>
      </c>
      <c r="S16" s="110">
        <v>3.3260000000000001</v>
      </c>
      <c r="T16" s="110">
        <v>3.0859999999999999</v>
      </c>
      <c r="U16" s="110">
        <v>3.2000000000000001E-2</v>
      </c>
      <c r="V16" s="110">
        <v>104.917</v>
      </c>
      <c r="W16" s="110">
        <v>104.544</v>
      </c>
      <c r="X16" s="110">
        <v>15.55</v>
      </c>
      <c r="Y16" s="154">
        <v>1848019800000</v>
      </c>
    </row>
    <row r="17" spans="1:25" s="87" customFormat="1" ht="15.75" customHeight="1" x14ac:dyDescent="0.3">
      <c r="A17" s="189"/>
      <c r="B17" s="190"/>
      <c r="C17" s="189"/>
      <c r="D17" s="189"/>
      <c r="E17"/>
      <c r="F17" t="s">
        <v>232</v>
      </c>
      <c r="G17" s="82">
        <v>43153</v>
      </c>
      <c r="H17" t="s">
        <v>232</v>
      </c>
      <c r="I17" s="196" t="s">
        <v>230</v>
      </c>
      <c r="J17" s="197">
        <v>42481</v>
      </c>
      <c r="K17" t="s">
        <v>230</v>
      </c>
      <c r="L17" t="s">
        <v>230</v>
      </c>
      <c r="M17" t="s">
        <v>140</v>
      </c>
      <c r="N17" s="82">
        <v>43069</v>
      </c>
      <c r="O17" t="s">
        <v>176</v>
      </c>
      <c r="P17"/>
      <c r="Q17" s="91">
        <v>0.1638</v>
      </c>
      <c r="R17" s="92">
        <v>48277</v>
      </c>
      <c r="S17" s="110">
        <v>3.75</v>
      </c>
      <c r="T17" s="110">
        <v>3.4769999999999999</v>
      </c>
      <c r="U17" s="110">
        <v>3.5999999999999997E-2</v>
      </c>
      <c r="V17" s="110">
        <v>104.02800000000001</v>
      </c>
      <c r="W17" s="110">
        <v>102.408</v>
      </c>
      <c r="X17" s="110">
        <v>15.683999999999999</v>
      </c>
      <c r="Y17" s="154">
        <v>1010290800000</v>
      </c>
    </row>
    <row r="18" spans="1:25" s="87" customFormat="1" ht="15.75" customHeight="1" x14ac:dyDescent="0.3">
      <c r="A18" s="189"/>
      <c r="B18" s="190"/>
      <c r="C18" s="189"/>
      <c r="D18" s="189"/>
      <c r="E18"/>
      <c r="F18" t="s">
        <v>233</v>
      </c>
      <c r="G18" s="82">
        <v>43657</v>
      </c>
      <c r="H18" t="s">
        <v>233</v>
      </c>
      <c r="I18" s="196" t="s">
        <v>140</v>
      </c>
      <c r="J18" s="197">
        <v>43069</v>
      </c>
      <c r="K18" t="s">
        <v>140</v>
      </c>
      <c r="L18" t="s">
        <v>140</v>
      </c>
      <c r="M18" t="s">
        <v>231</v>
      </c>
      <c r="N18" s="82">
        <v>44714</v>
      </c>
      <c r="O18" t="s">
        <v>209</v>
      </c>
      <c r="P18" t="s">
        <v>243</v>
      </c>
      <c r="Q18" s="91">
        <v>0.15</v>
      </c>
      <c r="R18" s="92">
        <v>48354</v>
      </c>
      <c r="S18" s="110">
        <v>3.7389999999999999</v>
      </c>
      <c r="T18" s="110">
        <v>3.4649999999999999</v>
      </c>
      <c r="U18" s="110">
        <v>3.4000000000000002E-2</v>
      </c>
      <c r="V18" s="110">
        <v>102.789</v>
      </c>
      <c r="W18" s="110">
        <v>96.978999999999999</v>
      </c>
      <c r="X18" s="110">
        <v>15.818</v>
      </c>
      <c r="Y18" s="154">
        <v>2712682300000</v>
      </c>
    </row>
    <row r="19" spans="1:25" ht="15.75" customHeight="1" x14ac:dyDescent="0.3">
      <c r="A19" s="189"/>
      <c r="B19" s="190"/>
      <c r="C19" s="189"/>
      <c r="D19" s="189"/>
      <c r="E19"/>
      <c r="F19" t="s">
        <v>234</v>
      </c>
      <c r="G19" s="82">
        <v>44161</v>
      </c>
      <c r="H19" t="s">
        <v>234</v>
      </c>
      <c r="I19" s="196" t="s">
        <v>231</v>
      </c>
      <c r="J19" s="197">
        <v>44714</v>
      </c>
      <c r="K19" t="s">
        <v>231</v>
      </c>
      <c r="L19" t="s">
        <v>231</v>
      </c>
      <c r="M19" t="s">
        <v>232</v>
      </c>
      <c r="N19" s="82">
        <v>43153</v>
      </c>
      <c r="O19" t="s">
        <v>204</v>
      </c>
      <c r="P19"/>
      <c r="Q19" s="91">
        <v>0.14380000000000001</v>
      </c>
      <c r="R19" s="92">
        <v>48613</v>
      </c>
      <c r="S19" s="110">
        <v>4.1769999999999996</v>
      </c>
      <c r="T19" s="110">
        <v>3.8660000000000001</v>
      </c>
      <c r="U19" s="110">
        <v>3.5999999999999997E-2</v>
      </c>
      <c r="V19" s="110">
        <v>95.816999999999993</v>
      </c>
      <c r="W19" s="110">
        <v>93.289000000000001</v>
      </c>
      <c r="X19" s="110">
        <v>16.088999999999999</v>
      </c>
      <c r="Y19" s="154">
        <v>2573902600000</v>
      </c>
    </row>
    <row r="20" spans="1:25" s="87" customFormat="1" ht="15.75" customHeight="1" x14ac:dyDescent="0.3">
      <c r="A20" s="189"/>
      <c r="B20" s="190"/>
      <c r="C20" s="189"/>
      <c r="D20" s="189"/>
      <c r="E20"/>
      <c r="F20" t="s">
        <v>235</v>
      </c>
      <c r="G20" s="82">
        <v>44714</v>
      </c>
      <c r="H20" t="s">
        <v>235</v>
      </c>
      <c r="I20" s="196" t="s">
        <v>232</v>
      </c>
      <c r="J20" s="197">
        <v>43153</v>
      </c>
      <c r="K20" t="s">
        <v>232</v>
      </c>
      <c r="L20" t="s">
        <v>232</v>
      </c>
      <c r="M20" t="s">
        <v>250</v>
      </c>
      <c r="N20" s="82">
        <v>49102</v>
      </c>
      <c r="O20" t="s">
        <v>251</v>
      </c>
      <c r="P20"/>
      <c r="Q20" s="91">
        <v>0.16400000000000001</v>
      </c>
      <c r="R20" s="92">
        <v>49090</v>
      </c>
      <c r="S20" s="110">
        <v>4.3659999999999997</v>
      </c>
      <c r="T20" s="110">
        <v>4.0350000000000001</v>
      </c>
      <c r="U20" s="110">
        <v>0.04</v>
      </c>
      <c r="V20" s="110">
        <v>106.104</v>
      </c>
      <c r="W20" s="110">
        <v>100.111</v>
      </c>
      <c r="X20" s="110">
        <v>16.359000000000002</v>
      </c>
      <c r="Y20" s="154">
        <v>489547900000</v>
      </c>
    </row>
    <row r="21" spans="1:25" s="87" customFormat="1" ht="15.75" customHeight="1" x14ac:dyDescent="0.3">
      <c r="A21" s="189"/>
      <c r="B21" s="190"/>
      <c r="C21" s="189"/>
      <c r="D21" s="189"/>
      <c r="E21"/>
      <c r="F21" t="s">
        <v>244</v>
      </c>
      <c r="G21" s="82">
        <v>45484</v>
      </c>
      <c r="H21" t="s">
        <v>244</v>
      </c>
      <c r="I21" s="196" t="s">
        <v>250</v>
      </c>
      <c r="J21" s="197">
        <v>12577</v>
      </c>
      <c r="K21" t="s">
        <v>250</v>
      </c>
      <c r="L21" t="s">
        <v>250</v>
      </c>
      <c r="M21" t="s">
        <v>233</v>
      </c>
      <c r="N21" s="82">
        <v>43657</v>
      </c>
      <c r="O21" t="s">
        <v>199</v>
      </c>
      <c r="P21"/>
      <c r="Q21" s="91">
        <v>0.14249999999999999</v>
      </c>
      <c r="R21" s="92">
        <v>49117</v>
      </c>
      <c r="S21" s="77">
        <v>4.5540000000000003</v>
      </c>
      <c r="T21" s="77">
        <v>4.2050000000000001</v>
      </c>
      <c r="U21" s="77">
        <v>3.7999999999999999E-2</v>
      </c>
      <c r="V21" s="77">
        <v>93.947999999999993</v>
      </c>
      <c r="W21" s="77">
        <v>89.798000000000002</v>
      </c>
      <c r="X21" s="77">
        <v>16.63</v>
      </c>
      <c r="Y21" s="81">
        <v>4613319700000</v>
      </c>
    </row>
    <row r="22" spans="1:25" ht="15.75" customHeight="1" x14ac:dyDescent="0.3">
      <c r="A22" s="189"/>
      <c r="B22" s="190"/>
      <c r="C22" s="189"/>
      <c r="D22" s="189"/>
      <c r="E22"/>
      <c r="F22" t="s">
        <v>236</v>
      </c>
      <c r="G22" s="82">
        <v>44161</v>
      </c>
      <c r="H22" t="s">
        <v>236</v>
      </c>
      <c r="I22" s="196" t="s">
        <v>233</v>
      </c>
      <c r="J22" s="197">
        <v>43657</v>
      </c>
      <c r="K22" t="s">
        <v>233</v>
      </c>
      <c r="L22" t="s">
        <v>233</v>
      </c>
      <c r="M22" t="s">
        <v>234</v>
      </c>
      <c r="N22" s="82">
        <v>44161</v>
      </c>
      <c r="O22" t="s">
        <v>211</v>
      </c>
      <c r="P22" t="s">
        <v>210</v>
      </c>
      <c r="Q22" s="91">
        <v>0.16250000000000001</v>
      </c>
      <c r="R22" s="92">
        <v>49621</v>
      </c>
      <c r="S22" s="77">
        <v>4.6740000000000004</v>
      </c>
      <c r="T22" s="77">
        <v>4.3099999999999996</v>
      </c>
      <c r="U22" s="77">
        <v>4.2000000000000003E-2</v>
      </c>
      <c r="V22" s="77">
        <v>103.59</v>
      </c>
      <c r="W22" s="77">
        <v>96.983000000000004</v>
      </c>
      <c r="X22" s="77">
        <v>16.899999999999999</v>
      </c>
      <c r="Y22" s="81">
        <v>5229027800000</v>
      </c>
    </row>
    <row r="23" spans="1:25" s="188" customFormat="1" ht="15.75" customHeight="1" x14ac:dyDescent="0.3">
      <c r="A23" s="189"/>
      <c r="B23" s="190"/>
      <c r="C23" s="189"/>
      <c r="D23" s="189"/>
      <c r="E23"/>
      <c r="F23" t="s">
        <v>237</v>
      </c>
      <c r="G23" s="82">
        <v>44714</v>
      </c>
      <c r="H23" t="s">
        <v>237</v>
      </c>
      <c r="I23" s="196" t="s">
        <v>234</v>
      </c>
      <c r="J23" s="197">
        <v>44161</v>
      </c>
      <c r="K23" t="s">
        <v>234</v>
      </c>
      <c r="L23" t="s">
        <v>234</v>
      </c>
      <c r="M23" t="s">
        <v>235</v>
      </c>
      <c r="N23" s="82">
        <v>44714</v>
      </c>
      <c r="O23" t="s">
        <v>212</v>
      </c>
      <c r="P23"/>
      <c r="Q23" s="91">
        <v>0.16</v>
      </c>
      <c r="R23" s="92">
        <v>50174</v>
      </c>
      <c r="S23" s="77">
        <v>5.0039999999999996</v>
      </c>
      <c r="T23" s="77">
        <v>4.6139999999999999</v>
      </c>
      <c r="U23" s="77">
        <v>4.3999999999999997E-2</v>
      </c>
      <c r="V23" s="77">
        <v>101.721</v>
      </c>
      <c r="W23" s="77">
        <v>95.524000000000001</v>
      </c>
      <c r="X23" s="77">
        <v>16.91</v>
      </c>
      <c r="Y23" s="81">
        <v>4223814000000</v>
      </c>
    </row>
    <row r="24" spans="1:25" s="97" customFormat="1" x14ac:dyDescent="0.3">
      <c r="A24" s="189"/>
      <c r="B24" s="190"/>
      <c r="C24" s="189"/>
      <c r="D24" s="189"/>
      <c r="E24"/>
      <c r="F24" t="s">
        <v>238</v>
      </c>
      <c r="G24" s="82">
        <v>44812</v>
      </c>
      <c r="H24" t="s">
        <v>238</v>
      </c>
      <c r="I24" s="196" t="s">
        <v>235</v>
      </c>
      <c r="J24" s="197">
        <v>44714</v>
      </c>
      <c r="K24" t="s">
        <v>235</v>
      </c>
      <c r="L24" t="s">
        <v>235</v>
      </c>
      <c r="M24" t="s">
        <v>244</v>
      </c>
      <c r="N24" s="82">
        <v>45484</v>
      </c>
      <c r="O24" t="s">
        <v>245</v>
      </c>
      <c r="P24"/>
      <c r="Q24" s="91">
        <v>0.158</v>
      </c>
      <c r="R24" s="92">
        <v>50944</v>
      </c>
      <c r="S24" s="77">
        <v>5.4249999999999998</v>
      </c>
      <c r="T24" s="77">
        <v>5.0019999999999998</v>
      </c>
      <c r="U24" s="77">
        <v>4.7E-2</v>
      </c>
      <c r="V24" s="77">
        <v>98.438000000000002</v>
      </c>
      <c r="W24" s="77">
        <v>94.141000000000005</v>
      </c>
      <c r="X24" s="77">
        <v>16.920000000000002</v>
      </c>
      <c r="Y24" s="81">
        <v>8716716200000</v>
      </c>
    </row>
    <row r="25" spans="1:25" s="97" customFormat="1" x14ac:dyDescent="0.3">
      <c r="A25" s="189"/>
      <c r="B25" s="190"/>
      <c r="C25" s="189"/>
      <c r="D25" s="189"/>
      <c r="E25"/>
      <c r="F25" t="s">
        <v>240</v>
      </c>
      <c r="G25" s="82">
        <v>45120</v>
      </c>
      <c r="H25" t="s">
        <v>240</v>
      </c>
      <c r="I25" s="196" t="s">
        <v>244</v>
      </c>
      <c r="J25" s="197">
        <v>45484</v>
      </c>
      <c r="K25" t="s">
        <v>244</v>
      </c>
      <c r="L25" t="s">
        <v>244</v>
      </c>
      <c r="M25" t="s">
        <v>236</v>
      </c>
      <c r="N25" s="82">
        <v>44161</v>
      </c>
      <c r="O25" t="s">
        <v>214</v>
      </c>
      <c r="P25"/>
      <c r="Q25" s="91">
        <v>0.17499999999999999</v>
      </c>
      <c r="R25" s="92">
        <v>51441</v>
      </c>
      <c r="S25" s="77">
        <v>5.3659999999999997</v>
      </c>
      <c r="T25" s="77">
        <v>4.9470000000000001</v>
      </c>
      <c r="U25" s="77">
        <v>5.0999999999999997E-2</v>
      </c>
      <c r="V25" s="77">
        <v>110.09099999999999</v>
      </c>
      <c r="W25" s="77">
        <v>102.976</v>
      </c>
      <c r="X25" s="77">
        <v>16.928999999999998</v>
      </c>
      <c r="Y25" s="81">
        <v>2606354700000</v>
      </c>
    </row>
    <row r="26" spans="1:25" s="97" customFormat="1" x14ac:dyDescent="0.3">
      <c r="A26"/>
      <c r="B26" s="82"/>
      <c r="C26"/>
      <c r="D26"/>
      <c r="E26" s="91"/>
      <c r="F26"/>
      <c r="G26"/>
      <c r="H26" s="92"/>
      <c r="I26" s="196" t="s">
        <v>236</v>
      </c>
      <c r="J26" s="197">
        <v>44161</v>
      </c>
      <c r="K26" t="s">
        <v>236</v>
      </c>
      <c r="L26" t="s">
        <v>236</v>
      </c>
      <c r="M26" t="s">
        <v>263</v>
      </c>
      <c r="N26" s="82">
        <v>46289</v>
      </c>
      <c r="O26" t="s">
        <v>264</v>
      </c>
      <c r="P26" t="s">
        <v>213</v>
      </c>
      <c r="Q26" s="91">
        <v>0.1525</v>
      </c>
      <c r="R26" s="92">
        <v>51750</v>
      </c>
      <c r="S26" s="77">
        <v>5.875</v>
      </c>
      <c r="T26" s="77">
        <v>5.4160000000000004</v>
      </c>
      <c r="U26" s="77">
        <v>4.9000000000000002E-2</v>
      </c>
      <c r="V26" s="77">
        <v>91.756</v>
      </c>
      <c r="W26" s="77">
        <v>90.876000000000005</v>
      </c>
      <c r="X26" s="77">
        <v>16.939</v>
      </c>
      <c r="Y26" s="81">
        <v>89357600000</v>
      </c>
    </row>
    <row r="27" spans="1:25" s="97" customFormat="1" x14ac:dyDescent="0.3">
      <c r="A27"/>
      <c r="B27" s="82"/>
      <c r="C27"/>
      <c r="D27"/>
      <c r="E27" s="91"/>
      <c r="F27"/>
      <c r="G27"/>
      <c r="H27" s="92"/>
      <c r="I27" s="196" t="s">
        <v>237</v>
      </c>
      <c r="J27" s="197">
        <v>44714</v>
      </c>
      <c r="K27" t="s">
        <v>237</v>
      </c>
      <c r="L27" t="s">
        <v>237</v>
      </c>
      <c r="M27" t="s">
        <v>237</v>
      </c>
      <c r="N27" s="82">
        <v>44714</v>
      </c>
      <c r="O27" t="s">
        <v>215</v>
      </c>
      <c r="P27"/>
      <c r="Q27" s="91">
        <v>0.17749999999999999</v>
      </c>
      <c r="R27" s="92">
        <v>51994</v>
      </c>
      <c r="S27" s="77">
        <v>5.5019999999999998</v>
      </c>
      <c r="T27" s="77">
        <v>5.0720000000000001</v>
      </c>
      <c r="U27" s="77">
        <v>5.2999999999999999E-2</v>
      </c>
      <c r="V27" s="77">
        <v>111.08499999999999</v>
      </c>
      <c r="W27" s="77">
        <v>104.209</v>
      </c>
      <c r="X27" s="77">
        <v>16.963000000000001</v>
      </c>
      <c r="Y27" s="81">
        <v>892120000000</v>
      </c>
    </row>
    <row r="28" spans="1:25" s="97" customFormat="1" x14ac:dyDescent="0.3">
      <c r="A28"/>
      <c r="B28" s="82"/>
      <c r="C28"/>
      <c r="D28"/>
      <c r="E28" s="91"/>
      <c r="F28"/>
      <c r="G28"/>
      <c r="H28" s="92"/>
      <c r="I28" s="196" t="s">
        <v>238</v>
      </c>
      <c r="J28" s="197">
        <v>44812</v>
      </c>
      <c r="K28" t="s">
        <v>238</v>
      </c>
      <c r="L28" t="s">
        <v>238</v>
      </c>
      <c r="M28" t="s">
        <v>238</v>
      </c>
      <c r="N28" s="82">
        <v>44812</v>
      </c>
      <c r="O28" t="s">
        <v>222</v>
      </c>
      <c r="P28"/>
      <c r="Q28" s="91">
        <v>0.185</v>
      </c>
      <c r="R28" s="92">
        <v>52092</v>
      </c>
      <c r="S28" s="77">
        <v>5.7370000000000001</v>
      </c>
      <c r="T28" s="77">
        <v>5.2880000000000003</v>
      </c>
      <c r="U28" s="77">
        <v>5.7000000000000002E-2</v>
      </c>
      <c r="V28" s="77">
        <v>110.35299999999999</v>
      </c>
      <c r="W28" s="77">
        <v>108.16800000000001</v>
      </c>
      <c r="X28" s="77">
        <v>16.988</v>
      </c>
      <c r="Y28" s="81">
        <v>1230040800000</v>
      </c>
    </row>
    <row r="29" spans="1:25" s="97" customFormat="1" x14ac:dyDescent="0.3">
      <c r="A29" s="8"/>
      <c r="B29" s="8"/>
      <c r="C29" s="8"/>
      <c r="D29" s="8"/>
      <c r="E29" s="8"/>
      <c r="F29" s="72"/>
      <c r="G29" s="72"/>
      <c r="H29" s="8"/>
      <c r="I29" s="8"/>
      <c r="J29" s="8"/>
      <c r="K29" s="8"/>
      <c r="L29" s="8"/>
      <c r="M29" t="s">
        <v>240</v>
      </c>
      <c r="N29" s="82">
        <v>45120</v>
      </c>
      <c r="O29" t="s">
        <v>241</v>
      </c>
      <c r="P29"/>
      <c r="Q29" s="91">
        <v>0.15</v>
      </c>
      <c r="R29" s="92">
        <v>52400</v>
      </c>
      <c r="S29" s="77">
        <v>5.8</v>
      </c>
      <c r="T29" s="77">
        <v>5.3449999999999998</v>
      </c>
      <c r="U29" s="77">
        <v>4.8000000000000001E-2</v>
      </c>
      <c r="V29" s="77">
        <v>92.947999999999993</v>
      </c>
      <c r="W29" s="77">
        <v>88.869</v>
      </c>
      <c r="X29" s="77">
        <v>17.012</v>
      </c>
      <c r="Y29" s="81">
        <v>10239994800000</v>
      </c>
    </row>
    <row r="30" spans="1:25" s="97" customFormat="1" x14ac:dyDescent="0.3">
      <c r="A30" s="8"/>
      <c r="B30" s="8"/>
      <c r="C30" s="8"/>
      <c r="D30" s="8"/>
      <c r="E30" s="8"/>
      <c r="F30" s="72"/>
      <c r="G30" s="4"/>
      <c r="H30" s="8"/>
      <c r="I30" s="8"/>
      <c r="J30" s="8"/>
      <c r="K30" s="8"/>
      <c r="L30" s="8"/>
      <c r="M30" t="s">
        <v>261</v>
      </c>
      <c r="N30" s="82">
        <v>46275</v>
      </c>
      <c r="O30" t="s">
        <v>262</v>
      </c>
      <c r="P30" t="s">
        <v>216</v>
      </c>
      <c r="Q30" s="91">
        <v>0.15</v>
      </c>
      <c r="R30" s="92">
        <v>53555</v>
      </c>
      <c r="S30" s="77">
        <v>6.1</v>
      </c>
      <c r="T30" s="77">
        <v>5.6210000000000004</v>
      </c>
      <c r="U30" s="77">
        <v>0.05</v>
      </c>
      <c r="V30" s="77">
        <v>89.945999999999998</v>
      </c>
      <c r="W30" s="77">
        <v>88.462000000000003</v>
      </c>
      <c r="X30" s="77">
        <v>17.036000000000001</v>
      </c>
      <c r="Y30" s="81">
        <v>105003700000</v>
      </c>
    </row>
    <row r="31" spans="1:25" s="210" customFormat="1" x14ac:dyDescent="0.3">
      <c r="A31" s="208"/>
      <c r="B31" s="208"/>
      <c r="C31" s="208"/>
      <c r="D31" s="208"/>
      <c r="E31" s="208"/>
      <c r="F31" s="209"/>
      <c r="G31" s="209"/>
      <c r="H31" s="208"/>
      <c r="I31" s="208"/>
      <c r="J31" s="208"/>
      <c r="K31" s="208"/>
      <c r="L31" s="208"/>
      <c r="M31" t="s">
        <v>254</v>
      </c>
      <c r="N31" s="82">
        <v>45876</v>
      </c>
      <c r="O31" t="s">
        <v>255</v>
      </c>
      <c r="P31" t="s">
        <v>256</v>
      </c>
      <c r="Q31" s="91">
        <v>0.16</v>
      </c>
      <c r="R31" s="92">
        <v>18451</v>
      </c>
      <c r="S31" s="77">
        <v>6.0259999999999998</v>
      </c>
      <c r="T31" s="77">
        <v>5.5490000000000004</v>
      </c>
      <c r="U31" s="77">
        <v>5.1999999999999998E-2</v>
      </c>
      <c r="V31" s="77">
        <v>96.241</v>
      </c>
      <c r="W31" s="77">
        <v>93.12</v>
      </c>
      <c r="X31" s="77">
        <v>17.193000000000001</v>
      </c>
      <c r="Y31" s="81">
        <v>2481228800000</v>
      </c>
    </row>
    <row r="32" spans="1:25" s="97" customFormat="1" x14ac:dyDescent="0.3">
      <c r="A32" s="8"/>
      <c r="B32" s="8"/>
      <c r="C32" s="8"/>
      <c r="D32" s="8"/>
      <c r="E32" s="8"/>
      <c r="F32" s="192"/>
      <c r="G32" s="4"/>
      <c r="H32" s="8"/>
      <c r="I32" s="8"/>
      <c r="J32" s="8"/>
      <c r="K32" s="8"/>
      <c r="L32" s="8"/>
      <c r="M32" s="188"/>
      <c r="N32" s="188"/>
      <c r="O32" s="188"/>
      <c r="P32" s="188"/>
      <c r="Q32" s="188"/>
      <c r="R32" s="188"/>
      <c r="S32" s="188"/>
      <c r="T32" s="188"/>
      <c r="U32" s="188"/>
    </row>
    <row r="33" spans="1:21" s="97" customFormat="1" x14ac:dyDescent="0.3">
      <c r="A33" s="8"/>
      <c r="B33" s="8"/>
      <c r="C33" s="8"/>
      <c r="D33" s="8"/>
      <c r="E33" s="8"/>
      <c r="F33" s="72"/>
      <c r="G33" s="4"/>
      <c r="H33" s="8"/>
      <c r="I33" s="8"/>
      <c r="J33" s="8"/>
      <c r="K33" s="8"/>
      <c r="L33" s="8"/>
      <c r="M33" s="188"/>
      <c r="N33" s="188"/>
      <c r="O33" s="188"/>
      <c r="P33" s="188"/>
      <c r="Q33" s="188"/>
      <c r="R33" s="188"/>
      <c r="S33" s="188"/>
      <c r="T33" s="188"/>
      <c r="U33" s="188"/>
    </row>
    <row r="34" spans="1:21" s="97" customFormat="1" x14ac:dyDescent="0.3">
      <c r="A34" s="8"/>
      <c r="B34" s="8"/>
      <c r="C34" s="8"/>
      <c r="D34" s="8"/>
      <c r="E34" s="8"/>
      <c r="F34" s="185"/>
      <c r="G34" s="4"/>
      <c r="H34" s="8"/>
      <c r="I34" s="8"/>
      <c r="J34" s="8"/>
      <c r="K34" s="8"/>
      <c r="L34" s="8"/>
    </row>
    <row r="35" spans="1:21" s="97" customFormat="1" x14ac:dyDescent="0.3">
      <c r="A35" s="8"/>
      <c r="B35" s="8"/>
      <c r="C35" s="8"/>
      <c r="D35" s="8"/>
      <c r="E35" s="8"/>
      <c r="F35" s="72"/>
      <c r="G35" s="4"/>
      <c r="H35" s="8"/>
      <c r="I35" s="8"/>
      <c r="J35" s="8"/>
      <c r="K35" s="8"/>
      <c r="L35" s="8"/>
    </row>
    <row r="36" spans="1:21" s="97" customFormat="1" x14ac:dyDescent="0.3">
      <c r="F36" s="72"/>
      <c r="G36" s="4"/>
      <c r="H36" s="8"/>
      <c r="I36" s="8"/>
      <c r="J36" s="8"/>
      <c r="K36" s="8"/>
      <c r="L36" s="8"/>
    </row>
  </sheetData>
  <phoneticPr fontId="1232" type="noConversion"/>
  <conditionalFormatting sqref="B1 C2:E23">
    <cfRule type="cellIs" dxfId="9" priority="12" stopIfTrue="1" operator="equal">
      <formula>41458</formula>
    </cfRule>
  </conditionalFormatting>
  <conditionalFormatting sqref="D1">
    <cfRule type="cellIs" dxfId="8" priority="1" stopIfTrue="1" operator="equal">
      <formula>41458</formula>
    </cfRule>
  </conditionalFormatting>
  <pageMargins left="0.7" right="0.7" top="0.75" bottom="0.75" header="0.3" footer="0.3"/>
  <pageSetup scale="6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80"/>
  <sheetViews>
    <sheetView workbookViewId="0">
      <selection activeCell="C11" sqref="C11"/>
    </sheetView>
  </sheetViews>
  <sheetFormatPr defaultColWidth="8.90625" defaultRowHeight="13.2" x14ac:dyDescent="0.25"/>
  <cols>
    <col min="1" max="1" width="11.81640625" style="32" customWidth="1"/>
    <col min="2" max="2" width="13.90625" style="32" customWidth="1"/>
    <col min="3" max="3" width="13.08984375" style="32" customWidth="1"/>
    <col min="4" max="4" width="8.90625" style="32"/>
    <col min="5" max="5" width="13.54296875" style="32" customWidth="1"/>
    <col min="6" max="6" width="15.08984375" style="32" customWidth="1"/>
    <col min="7" max="7" width="9.453125" style="32" customWidth="1"/>
    <col min="8" max="8" width="16.08984375" style="32" customWidth="1"/>
    <col min="9" max="9" width="9.54296875" style="32" customWidth="1"/>
    <col min="10" max="10" width="8" style="32" bestFit="1" customWidth="1"/>
    <col min="11" max="11" width="8.90625" style="32"/>
    <col min="12" max="12" width="9.54296875" style="32" bestFit="1" customWidth="1"/>
    <col min="13" max="16384" width="8.90625" style="32"/>
  </cols>
  <sheetData>
    <row r="1" spans="1:15" ht="15.6" x14ac:dyDescent="0.3">
      <c r="A1" s="212" t="s">
        <v>19</v>
      </c>
      <c r="B1" s="212"/>
      <c r="C1" s="212"/>
      <c r="D1" s="212"/>
      <c r="E1" s="212"/>
    </row>
    <row r="2" spans="1:15" x14ac:dyDescent="0.25">
      <c r="E2" s="33"/>
    </row>
    <row r="3" spans="1:15" ht="15" customHeight="1" x14ac:dyDescent="0.25">
      <c r="B3" s="34"/>
    </row>
    <row r="4" spans="1:15" ht="13.8" x14ac:dyDescent="0.3">
      <c r="G4" s="35" t="s">
        <v>20</v>
      </c>
      <c r="H4" s="36"/>
    </row>
    <row r="5" spans="1:15" ht="14.4" x14ac:dyDescent="0.3">
      <c r="A5" s="32" t="s">
        <v>21</v>
      </c>
      <c r="B5" s="37">
        <v>43097</v>
      </c>
      <c r="C5" s="38">
        <f>B5</f>
        <v>43097</v>
      </c>
      <c r="E5" s="39" t="e">
        <f>B11</f>
        <v>#REF!</v>
      </c>
      <c r="F5" s="32" t="s">
        <v>22</v>
      </c>
      <c r="G5" s="35" t="s">
        <v>23</v>
      </c>
      <c r="H5" s="36"/>
      <c r="I5" s="40">
        <f>H5/B8</f>
        <v>0</v>
      </c>
      <c r="J5" s="41"/>
      <c r="L5" s="33"/>
    </row>
    <row r="6" spans="1:15" x14ac:dyDescent="0.25">
      <c r="A6" s="32" t="s">
        <v>2</v>
      </c>
      <c r="B6" s="42">
        <v>0.1075</v>
      </c>
      <c r="E6" s="39">
        <f>B18</f>
        <v>49615.384615384617</v>
      </c>
      <c r="F6" s="32" t="s">
        <v>24</v>
      </c>
      <c r="H6" s="43"/>
      <c r="I6" s="44"/>
      <c r="J6" s="45"/>
      <c r="K6" s="46"/>
    </row>
    <row r="7" spans="1:15" x14ac:dyDescent="0.25">
      <c r="A7" s="32" t="s">
        <v>5</v>
      </c>
      <c r="B7" s="47" t="e">
        <f>+'Price Matrix 16th Oct 2026'!#REF!</f>
        <v>#REF!</v>
      </c>
      <c r="E7" s="48" t="e">
        <f>(E5-E6)-B8</f>
        <v>#REF!</v>
      </c>
      <c r="F7" s="32" t="s">
        <v>25</v>
      </c>
      <c r="I7" s="33"/>
    </row>
    <row r="8" spans="1:15" x14ac:dyDescent="0.25">
      <c r="A8" s="32" t="s">
        <v>26</v>
      </c>
      <c r="B8" s="49">
        <v>1000000</v>
      </c>
    </row>
    <row r="9" spans="1:15" ht="15" x14ac:dyDescent="0.25">
      <c r="A9" s="32" t="s">
        <v>27</v>
      </c>
      <c r="B9" s="50">
        <v>41991</v>
      </c>
      <c r="C9" s="38">
        <f>B9</f>
        <v>41991</v>
      </c>
      <c r="H9" s="51"/>
      <c r="I9" s="33"/>
      <c r="M9" s="32">
        <v>93.688034440000891</v>
      </c>
    </row>
    <row r="10" spans="1:15" ht="15" x14ac:dyDescent="0.25">
      <c r="E10" s="52">
        <f>B5-B9</f>
        <v>1106</v>
      </c>
      <c r="F10" s="32" t="s">
        <v>28</v>
      </c>
      <c r="I10" s="33"/>
      <c r="L10" s="27">
        <v>43097</v>
      </c>
    </row>
    <row r="11" spans="1:15" x14ac:dyDescent="0.25">
      <c r="A11" s="32" t="s">
        <v>29</v>
      </c>
      <c r="B11" s="53" t="e">
        <f>SUM(F22:F80)</f>
        <v>#REF!</v>
      </c>
      <c r="H11" s="54"/>
      <c r="I11" s="46"/>
    </row>
    <row r="12" spans="1:15" x14ac:dyDescent="0.25">
      <c r="A12" s="32" t="s">
        <v>22</v>
      </c>
      <c r="B12" s="55" t="e">
        <f>B11/B8*100</f>
        <v>#REF!</v>
      </c>
      <c r="E12" s="56" t="e">
        <f>-E7/E10</f>
        <v>#REF!</v>
      </c>
      <c r="F12" s="32" t="s">
        <v>30</v>
      </c>
      <c r="H12" s="57"/>
      <c r="I12" s="58">
        <f>B9-I13</f>
        <v>-14</v>
      </c>
      <c r="O12" s="32">
        <f>13.75-13.513</f>
        <v>0.2370000000000001</v>
      </c>
    </row>
    <row r="13" spans="1:15" ht="15" x14ac:dyDescent="0.25">
      <c r="D13" s="32" t="s">
        <v>31</v>
      </c>
      <c r="E13" s="39">
        <f>B8*B6/364</f>
        <v>295.32967032967031</v>
      </c>
      <c r="F13" s="32" t="s">
        <v>32</v>
      </c>
      <c r="H13" s="57"/>
      <c r="I13" s="59">
        <f>MIN(I22:I80)</f>
        <v>42005</v>
      </c>
      <c r="K13" s="32" t="e">
        <f>SUM(K22:K28)</f>
        <v>#REF!</v>
      </c>
      <c r="O13" s="32">
        <f>14.25-14.094</f>
        <v>0.15600000000000058</v>
      </c>
    </row>
    <row r="14" spans="1:15" ht="15" x14ac:dyDescent="0.25">
      <c r="A14" s="32" t="s">
        <v>24</v>
      </c>
      <c r="B14" s="60">
        <f>B18/B8*100</f>
        <v>4.9615384615384617</v>
      </c>
      <c r="E14" s="61"/>
      <c r="I14" s="59"/>
    </row>
    <row r="15" spans="1:15" ht="15" x14ac:dyDescent="0.25">
      <c r="A15" s="32" t="s">
        <v>4</v>
      </c>
      <c r="B15" s="60" t="e">
        <f>B12-B14</f>
        <v>#REF!</v>
      </c>
      <c r="C15" s="57" t="e">
        <f>B15+B14</f>
        <v>#REF!</v>
      </c>
      <c r="E15" s="61"/>
      <c r="I15" s="59"/>
    </row>
    <row r="16" spans="1:15" ht="15" x14ac:dyDescent="0.25">
      <c r="I16" s="59"/>
    </row>
    <row r="17" spans="1:12" x14ac:dyDescent="0.25">
      <c r="A17" s="32" t="s">
        <v>33</v>
      </c>
      <c r="B17" s="52">
        <f>IF(I17&gt;=181,0,I17+1)</f>
        <v>168</v>
      </c>
      <c r="C17" s="32" t="s">
        <v>34</v>
      </c>
      <c r="F17" s="62" t="e">
        <f>-PV(B7/2,6,0.05125,100)</f>
        <v>#REF!</v>
      </c>
      <c r="I17" s="58">
        <f>181+I12</f>
        <v>167</v>
      </c>
    </row>
    <row r="18" spans="1:12" x14ac:dyDescent="0.25">
      <c r="A18" s="32" t="s">
        <v>35</v>
      </c>
      <c r="B18" s="63">
        <f>B8*B6/2*B17/182</f>
        <v>49615.384615384617</v>
      </c>
      <c r="E18" s="58"/>
      <c r="F18" s="54" t="s">
        <v>36</v>
      </c>
    </row>
    <row r="20" spans="1:12" ht="15" x14ac:dyDescent="0.25">
      <c r="A20" s="64" t="s">
        <v>37</v>
      </c>
      <c r="B20" s="64" t="s">
        <v>38</v>
      </c>
      <c r="C20" s="64" t="s">
        <v>39</v>
      </c>
      <c r="D20" s="64" t="s">
        <v>40</v>
      </c>
      <c r="E20" s="64" t="s">
        <v>41</v>
      </c>
      <c r="G20" s="64" t="s">
        <v>42</v>
      </c>
      <c r="L20" s="65"/>
    </row>
    <row r="22" spans="1:12" ht="15" x14ac:dyDescent="0.25">
      <c r="A22" s="33">
        <f>B5</f>
        <v>43097</v>
      </c>
      <c r="B22" s="46">
        <f>B8+$B$6/2*$B$8</f>
        <v>1053750</v>
      </c>
      <c r="C22" s="51">
        <f>IF(A22-$B$9&lt;0,0,A22-$B$9)</f>
        <v>1106</v>
      </c>
      <c r="D22" s="46">
        <f>C22/182</f>
        <v>6.0769230769230766</v>
      </c>
      <c r="E22" s="46" t="e">
        <f>IF(D22&lt;0,0,F22)</f>
        <v>#REF!</v>
      </c>
      <c r="F22" s="46" t="e">
        <f>B22/(1+$B$7/2)^D22</f>
        <v>#REF!</v>
      </c>
      <c r="G22" s="32">
        <f t="shared" ref="G22:G27" si="0">IF($B$9&gt;=A22,0,1)</f>
        <v>1</v>
      </c>
      <c r="H22" s="66"/>
      <c r="I22" s="33">
        <f t="shared" ref="I22:I30" si="1">IF(A22&gt;0,A22,1E+27)</f>
        <v>43097</v>
      </c>
      <c r="J22" s="32">
        <v>7</v>
      </c>
      <c r="K22" s="32" t="e">
        <f>B22/(1+$B$7/2)^J22</f>
        <v>#REF!</v>
      </c>
    </row>
    <row r="23" spans="1:12" ht="15" x14ac:dyDescent="0.25">
      <c r="A23" s="33">
        <f>IF(A22-182&lt;$B$9,0,A22-182)</f>
        <v>42915</v>
      </c>
      <c r="B23" s="46">
        <f t="shared" ref="B23:B80" si="2">IF(G23=0,0,$B$6/2*$B$8)</f>
        <v>53750</v>
      </c>
      <c r="C23" s="51">
        <f t="shared" ref="C23:C80" si="3">IF(A23-$B$9&lt;0,0,A23-$B$9)</f>
        <v>924</v>
      </c>
      <c r="D23" s="46">
        <f t="shared" ref="D23:D80" si="4">C23/182</f>
        <v>5.0769230769230766</v>
      </c>
      <c r="E23" s="46" t="e">
        <f>IF(D23&lt;0,0,F23)</f>
        <v>#REF!</v>
      </c>
      <c r="F23" s="46" t="e">
        <f t="shared" ref="F23:F80" si="5">B23/(1+$B$7/2)^D23</f>
        <v>#REF!</v>
      </c>
      <c r="G23" s="32">
        <f t="shared" si="0"/>
        <v>1</v>
      </c>
      <c r="I23" s="33">
        <f t="shared" si="1"/>
        <v>42915</v>
      </c>
      <c r="J23" s="32">
        <v>6</v>
      </c>
      <c r="K23" s="32" t="e">
        <f t="shared" ref="K23:K28" si="6">B23/(1+$B$7/2)^J23</f>
        <v>#REF!</v>
      </c>
    </row>
    <row r="24" spans="1:12" ht="15" x14ac:dyDescent="0.25">
      <c r="A24" s="33">
        <f t="shared" ref="A24:A80" si="7">IF(A23-182&lt;$B$9,0,A23-182)</f>
        <v>42733</v>
      </c>
      <c r="B24" s="46">
        <f t="shared" si="2"/>
        <v>53750</v>
      </c>
      <c r="C24" s="51">
        <f t="shared" si="3"/>
        <v>742</v>
      </c>
      <c r="D24" s="46">
        <f t="shared" si="4"/>
        <v>4.0769230769230766</v>
      </c>
      <c r="E24" s="46" t="e">
        <f>IF(D24&lt;0,0,F24)</f>
        <v>#REF!</v>
      </c>
      <c r="F24" s="46" t="e">
        <f t="shared" si="5"/>
        <v>#REF!</v>
      </c>
      <c r="G24" s="32">
        <f t="shared" si="0"/>
        <v>1</v>
      </c>
      <c r="I24" s="33">
        <f t="shared" si="1"/>
        <v>42733</v>
      </c>
      <c r="J24" s="32">
        <v>5</v>
      </c>
      <c r="K24" s="32" t="e">
        <f t="shared" si="6"/>
        <v>#REF!</v>
      </c>
    </row>
    <row r="25" spans="1:12" ht="15" x14ac:dyDescent="0.25">
      <c r="A25" s="33">
        <f t="shared" si="7"/>
        <v>42551</v>
      </c>
      <c r="B25" s="46">
        <f>IF(G25=0,0,$B$6/2*$B$8)</f>
        <v>53750</v>
      </c>
      <c r="C25" s="51">
        <f t="shared" si="3"/>
        <v>560</v>
      </c>
      <c r="D25" s="46">
        <f t="shared" si="4"/>
        <v>3.0769230769230771</v>
      </c>
      <c r="E25" s="46" t="e">
        <f>IF(D25&lt;0,0,F25)</f>
        <v>#REF!</v>
      </c>
      <c r="F25" s="46" t="e">
        <f t="shared" si="5"/>
        <v>#REF!</v>
      </c>
      <c r="G25" s="32">
        <f t="shared" si="0"/>
        <v>1</v>
      </c>
      <c r="I25" s="33">
        <f t="shared" si="1"/>
        <v>42551</v>
      </c>
      <c r="J25" s="32">
        <v>4</v>
      </c>
      <c r="K25" s="32" t="e">
        <f t="shared" si="6"/>
        <v>#REF!</v>
      </c>
    </row>
    <row r="26" spans="1:12" ht="15" x14ac:dyDescent="0.25">
      <c r="A26" s="33">
        <f t="shared" si="7"/>
        <v>42369</v>
      </c>
      <c r="B26" s="46">
        <f t="shared" si="2"/>
        <v>53750</v>
      </c>
      <c r="C26" s="51">
        <f t="shared" si="3"/>
        <v>378</v>
      </c>
      <c r="D26" s="46">
        <f t="shared" si="4"/>
        <v>2.0769230769230771</v>
      </c>
      <c r="E26" s="46" t="e">
        <f>IF(G26=0,0,F26)</f>
        <v>#REF!</v>
      </c>
      <c r="F26" s="46" t="e">
        <f t="shared" si="5"/>
        <v>#REF!</v>
      </c>
      <c r="G26" s="32">
        <f t="shared" si="0"/>
        <v>1</v>
      </c>
      <c r="I26" s="33">
        <f t="shared" si="1"/>
        <v>42369</v>
      </c>
      <c r="J26" s="32">
        <v>3</v>
      </c>
      <c r="K26" s="32" t="e">
        <f t="shared" si="6"/>
        <v>#REF!</v>
      </c>
    </row>
    <row r="27" spans="1:12" ht="15" x14ac:dyDescent="0.25">
      <c r="A27" s="33">
        <f t="shared" si="7"/>
        <v>42187</v>
      </c>
      <c r="B27" s="46">
        <f t="shared" si="2"/>
        <v>53750</v>
      </c>
      <c r="C27" s="51">
        <f t="shared" si="3"/>
        <v>196</v>
      </c>
      <c r="D27" s="46">
        <f t="shared" si="4"/>
        <v>1.0769230769230769</v>
      </c>
      <c r="E27" s="46" t="e">
        <f t="shared" ref="E27:E80" si="8">IF(G27=0,0,F27)</f>
        <v>#REF!</v>
      </c>
      <c r="F27" s="46" t="e">
        <f t="shared" si="5"/>
        <v>#REF!</v>
      </c>
      <c r="G27" s="32">
        <f t="shared" si="0"/>
        <v>1</v>
      </c>
      <c r="I27" s="33">
        <f t="shared" si="1"/>
        <v>42187</v>
      </c>
      <c r="J27" s="32">
        <v>2</v>
      </c>
      <c r="K27" s="32" t="e">
        <f t="shared" si="6"/>
        <v>#REF!</v>
      </c>
    </row>
    <row r="28" spans="1:12" ht="15" x14ac:dyDescent="0.25">
      <c r="A28" s="33">
        <f t="shared" si="7"/>
        <v>42005</v>
      </c>
      <c r="B28" s="46">
        <f t="shared" si="2"/>
        <v>53750</v>
      </c>
      <c r="C28" s="51">
        <f t="shared" si="3"/>
        <v>14</v>
      </c>
      <c r="D28" s="46">
        <f t="shared" si="4"/>
        <v>7.6923076923076927E-2</v>
      </c>
      <c r="E28" s="46" t="e">
        <f t="shared" si="8"/>
        <v>#REF!</v>
      </c>
      <c r="F28" s="46" t="e">
        <f t="shared" si="5"/>
        <v>#REF!</v>
      </c>
      <c r="G28" s="32">
        <f>IF($B$9&gt;=A28,0,1)</f>
        <v>1</v>
      </c>
      <c r="I28" s="33">
        <f t="shared" si="1"/>
        <v>42005</v>
      </c>
      <c r="J28" s="32">
        <v>1</v>
      </c>
      <c r="K28" s="32" t="e">
        <f t="shared" si="6"/>
        <v>#REF!</v>
      </c>
    </row>
    <row r="29" spans="1:12" ht="15" x14ac:dyDescent="0.25">
      <c r="A29" s="33">
        <f t="shared" si="7"/>
        <v>0</v>
      </c>
      <c r="B29" s="46">
        <f t="shared" si="2"/>
        <v>0</v>
      </c>
      <c r="C29" s="51">
        <f>IF(A29-$B$9&lt;0,0,A29-$B$9)</f>
        <v>0</v>
      </c>
      <c r="D29" s="46">
        <f t="shared" si="4"/>
        <v>0</v>
      </c>
      <c r="E29" s="46">
        <f t="shared" si="8"/>
        <v>0</v>
      </c>
      <c r="F29" s="46" t="e">
        <f t="shared" si="5"/>
        <v>#REF!</v>
      </c>
      <c r="G29" s="32">
        <f>IF($B$9&gt;=A29,0,1)</f>
        <v>0</v>
      </c>
      <c r="I29" s="33">
        <f t="shared" si="1"/>
        <v>1E+27</v>
      </c>
    </row>
    <row r="30" spans="1:12" ht="15" x14ac:dyDescent="0.25">
      <c r="A30" s="33">
        <f t="shared" si="7"/>
        <v>0</v>
      </c>
      <c r="B30" s="46">
        <f t="shared" si="2"/>
        <v>0</v>
      </c>
      <c r="C30" s="51">
        <f t="shared" si="3"/>
        <v>0</v>
      </c>
      <c r="D30" s="46">
        <f t="shared" si="4"/>
        <v>0</v>
      </c>
      <c r="E30" s="46">
        <f t="shared" si="8"/>
        <v>0</v>
      </c>
      <c r="F30" s="46" t="e">
        <f t="shared" si="5"/>
        <v>#REF!</v>
      </c>
      <c r="G30" s="32">
        <f t="shared" ref="G30:G80" si="9">IF($B$9&gt;=A30,0,1)</f>
        <v>0</v>
      </c>
      <c r="I30" s="33">
        <f t="shared" si="1"/>
        <v>1E+27</v>
      </c>
    </row>
    <row r="31" spans="1:12" ht="15" x14ac:dyDescent="0.25">
      <c r="A31" s="33">
        <f t="shared" si="7"/>
        <v>0</v>
      </c>
      <c r="B31" s="46">
        <f t="shared" si="2"/>
        <v>0</v>
      </c>
      <c r="C31" s="51">
        <f t="shared" si="3"/>
        <v>0</v>
      </c>
      <c r="D31" s="46">
        <f t="shared" si="4"/>
        <v>0</v>
      </c>
      <c r="E31" s="46">
        <f t="shared" si="8"/>
        <v>0</v>
      </c>
      <c r="F31" s="46" t="e">
        <f t="shared" si="5"/>
        <v>#REF!</v>
      </c>
      <c r="G31" s="32">
        <f t="shared" si="9"/>
        <v>0</v>
      </c>
      <c r="I31" s="33">
        <f>IF(A31&gt;0,A31,1E+27)</f>
        <v>1E+27</v>
      </c>
    </row>
    <row r="32" spans="1:12" ht="15" x14ac:dyDescent="0.25">
      <c r="A32" s="33">
        <f t="shared" si="7"/>
        <v>0</v>
      </c>
      <c r="B32" s="46">
        <f t="shared" si="2"/>
        <v>0</v>
      </c>
      <c r="C32" s="51">
        <f t="shared" si="3"/>
        <v>0</v>
      </c>
      <c r="D32" s="46">
        <f t="shared" si="4"/>
        <v>0</v>
      </c>
      <c r="E32" s="46">
        <f t="shared" si="8"/>
        <v>0</v>
      </c>
      <c r="F32" s="46" t="e">
        <f t="shared" si="5"/>
        <v>#REF!</v>
      </c>
      <c r="G32" s="32">
        <f t="shared" si="9"/>
        <v>0</v>
      </c>
      <c r="I32" s="33">
        <f t="shared" ref="I32:I80" si="10">IF(A32&gt;0,A32,1E+27)</f>
        <v>1E+27</v>
      </c>
    </row>
    <row r="33" spans="1:9" ht="15" x14ac:dyDescent="0.25">
      <c r="A33" s="33">
        <f t="shared" si="7"/>
        <v>0</v>
      </c>
      <c r="B33" s="46">
        <f t="shared" si="2"/>
        <v>0</v>
      </c>
      <c r="C33" s="51">
        <f t="shared" si="3"/>
        <v>0</v>
      </c>
      <c r="D33" s="46">
        <f t="shared" si="4"/>
        <v>0</v>
      </c>
      <c r="E33" s="46">
        <f t="shared" si="8"/>
        <v>0</v>
      </c>
      <c r="F33" s="46" t="e">
        <f t="shared" si="5"/>
        <v>#REF!</v>
      </c>
      <c r="G33" s="32">
        <f t="shared" si="9"/>
        <v>0</v>
      </c>
      <c r="I33" s="33">
        <f t="shared" si="10"/>
        <v>1E+27</v>
      </c>
    </row>
    <row r="34" spans="1:9" ht="15" x14ac:dyDescent="0.25">
      <c r="A34" s="33">
        <f t="shared" si="7"/>
        <v>0</v>
      </c>
      <c r="B34" s="46">
        <f t="shared" si="2"/>
        <v>0</v>
      </c>
      <c r="C34" s="51">
        <f t="shared" si="3"/>
        <v>0</v>
      </c>
      <c r="D34" s="46">
        <f t="shared" si="4"/>
        <v>0</v>
      </c>
      <c r="E34" s="46">
        <f t="shared" si="8"/>
        <v>0</v>
      </c>
      <c r="F34" s="46" t="e">
        <f t="shared" si="5"/>
        <v>#REF!</v>
      </c>
      <c r="G34" s="32">
        <f t="shared" si="9"/>
        <v>0</v>
      </c>
      <c r="I34" s="33">
        <f t="shared" si="10"/>
        <v>1E+27</v>
      </c>
    </row>
    <row r="35" spans="1:9" ht="15" x14ac:dyDescent="0.25">
      <c r="A35" s="33">
        <f t="shared" si="7"/>
        <v>0</v>
      </c>
      <c r="B35" s="46">
        <f t="shared" si="2"/>
        <v>0</v>
      </c>
      <c r="C35" s="51">
        <f t="shared" si="3"/>
        <v>0</v>
      </c>
      <c r="D35" s="46">
        <f t="shared" si="4"/>
        <v>0</v>
      </c>
      <c r="E35" s="46">
        <f t="shared" si="8"/>
        <v>0</v>
      </c>
      <c r="F35" s="46" t="e">
        <f t="shared" si="5"/>
        <v>#REF!</v>
      </c>
      <c r="G35" s="32">
        <f t="shared" si="9"/>
        <v>0</v>
      </c>
      <c r="I35" s="33">
        <f t="shared" si="10"/>
        <v>1E+27</v>
      </c>
    </row>
    <row r="36" spans="1:9" ht="15" x14ac:dyDescent="0.25">
      <c r="A36" s="33">
        <f t="shared" si="7"/>
        <v>0</v>
      </c>
      <c r="B36" s="46">
        <f t="shared" si="2"/>
        <v>0</v>
      </c>
      <c r="C36" s="51">
        <f t="shared" si="3"/>
        <v>0</v>
      </c>
      <c r="D36" s="46">
        <f t="shared" si="4"/>
        <v>0</v>
      </c>
      <c r="E36" s="46">
        <f t="shared" si="8"/>
        <v>0</v>
      </c>
      <c r="F36" s="46" t="e">
        <f t="shared" si="5"/>
        <v>#REF!</v>
      </c>
      <c r="G36" s="32">
        <f t="shared" si="9"/>
        <v>0</v>
      </c>
      <c r="I36" s="33">
        <f t="shared" si="10"/>
        <v>1E+27</v>
      </c>
    </row>
    <row r="37" spans="1:9" ht="15" x14ac:dyDescent="0.25">
      <c r="A37" s="33">
        <f t="shared" si="7"/>
        <v>0</v>
      </c>
      <c r="B37" s="46">
        <f t="shared" si="2"/>
        <v>0</v>
      </c>
      <c r="C37" s="51">
        <f t="shared" si="3"/>
        <v>0</v>
      </c>
      <c r="D37" s="46">
        <f t="shared" si="4"/>
        <v>0</v>
      </c>
      <c r="E37" s="46">
        <f t="shared" si="8"/>
        <v>0</v>
      </c>
      <c r="F37" s="46" t="e">
        <f t="shared" si="5"/>
        <v>#REF!</v>
      </c>
      <c r="G37" s="32">
        <f t="shared" si="9"/>
        <v>0</v>
      </c>
      <c r="I37" s="33">
        <f t="shared" si="10"/>
        <v>1E+27</v>
      </c>
    </row>
    <row r="38" spans="1:9" ht="15" x14ac:dyDescent="0.25">
      <c r="A38" s="33">
        <f t="shared" si="7"/>
        <v>0</v>
      </c>
      <c r="B38" s="46">
        <f t="shared" si="2"/>
        <v>0</v>
      </c>
      <c r="C38" s="51">
        <f t="shared" si="3"/>
        <v>0</v>
      </c>
      <c r="D38" s="46">
        <f t="shared" si="4"/>
        <v>0</v>
      </c>
      <c r="E38" s="46">
        <f t="shared" si="8"/>
        <v>0</v>
      </c>
      <c r="F38" s="46" t="e">
        <f t="shared" si="5"/>
        <v>#REF!</v>
      </c>
      <c r="G38" s="32">
        <f t="shared" si="9"/>
        <v>0</v>
      </c>
      <c r="I38" s="33">
        <f t="shared" si="10"/>
        <v>1E+27</v>
      </c>
    </row>
    <row r="39" spans="1:9" ht="15" x14ac:dyDescent="0.25">
      <c r="A39" s="33">
        <f t="shared" si="7"/>
        <v>0</v>
      </c>
      <c r="B39" s="46">
        <f t="shared" si="2"/>
        <v>0</v>
      </c>
      <c r="C39" s="51">
        <f t="shared" si="3"/>
        <v>0</v>
      </c>
      <c r="D39" s="46">
        <f t="shared" si="4"/>
        <v>0</v>
      </c>
      <c r="E39" s="46">
        <f t="shared" si="8"/>
        <v>0</v>
      </c>
      <c r="F39" s="46" t="e">
        <f t="shared" si="5"/>
        <v>#REF!</v>
      </c>
      <c r="G39" s="32">
        <f t="shared" si="9"/>
        <v>0</v>
      </c>
      <c r="I39" s="33">
        <f t="shared" si="10"/>
        <v>1E+27</v>
      </c>
    </row>
    <row r="40" spans="1:9" ht="15" x14ac:dyDescent="0.25">
      <c r="A40" s="33">
        <f t="shared" si="7"/>
        <v>0</v>
      </c>
      <c r="B40" s="46">
        <f t="shared" si="2"/>
        <v>0</v>
      </c>
      <c r="C40" s="51">
        <f t="shared" si="3"/>
        <v>0</v>
      </c>
      <c r="D40" s="46">
        <f t="shared" si="4"/>
        <v>0</v>
      </c>
      <c r="E40" s="46">
        <f t="shared" si="8"/>
        <v>0</v>
      </c>
      <c r="F40" s="46" t="e">
        <f t="shared" si="5"/>
        <v>#REF!</v>
      </c>
      <c r="G40" s="32">
        <f t="shared" si="9"/>
        <v>0</v>
      </c>
      <c r="I40" s="33">
        <f t="shared" si="10"/>
        <v>1E+27</v>
      </c>
    </row>
    <row r="41" spans="1:9" ht="15" x14ac:dyDescent="0.25">
      <c r="A41" s="33">
        <f t="shared" si="7"/>
        <v>0</v>
      </c>
      <c r="B41" s="46">
        <f t="shared" si="2"/>
        <v>0</v>
      </c>
      <c r="C41" s="51">
        <f t="shared" si="3"/>
        <v>0</v>
      </c>
      <c r="D41" s="46">
        <f t="shared" si="4"/>
        <v>0</v>
      </c>
      <c r="E41" s="46">
        <f t="shared" si="8"/>
        <v>0</v>
      </c>
      <c r="F41" s="46" t="e">
        <f t="shared" si="5"/>
        <v>#REF!</v>
      </c>
      <c r="G41" s="32">
        <f t="shared" si="9"/>
        <v>0</v>
      </c>
      <c r="I41" s="33">
        <f t="shared" si="10"/>
        <v>1E+27</v>
      </c>
    </row>
    <row r="42" spans="1:9" ht="15" x14ac:dyDescent="0.25">
      <c r="A42" s="33">
        <f t="shared" si="7"/>
        <v>0</v>
      </c>
      <c r="B42" s="46">
        <f t="shared" si="2"/>
        <v>0</v>
      </c>
      <c r="C42" s="51">
        <f t="shared" si="3"/>
        <v>0</v>
      </c>
      <c r="D42" s="46">
        <f t="shared" si="4"/>
        <v>0</v>
      </c>
      <c r="E42" s="46">
        <f t="shared" si="8"/>
        <v>0</v>
      </c>
      <c r="F42" s="46" t="e">
        <f t="shared" si="5"/>
        <v>#REF!</v>
      </c>
      <c r="G42" s="32">
        <f t="shared" si="9"/>
        <v>0</v>
      </c>
      <c r="I42" s="33">
        <f t="shared" si="10"/>
        <v>1E+27</v>
      </c>
    </row>
    <row r="43" spans="1:9" ht="15" x14ac:dyDescent="0.25">
      <c r="A43" s="33">
        <f t="shared" si="7"/>
        <v>0</v>
      </c>
      <c r="B43" s="46">
        <f t="shared" si="2"/>
        <v>0</v>
      </c>
      <c r="C43" s="51">
        <f t="shared" si="3"/>
        <v>0</v>
      </c>
      <c r="D43" s="46">
        <f t="shared" si="4"/>
        <v>0</v>
      </c>
      <c r="E43" s="46">
        <f t="shared" si="8"/>
        <v>0</v>
      </c>
      <c r="F43" s="46" t="e">
        <f t="shared" si="5"/>
        <v>#REF!</v>
      </c>
      <c r="G43" s="32">
        <f t="shared" si="9"/>
        <v>0</v>
      </c>
      <c r="I43" s="33">
        <f t="shared" si="10"/>
        <v>1E+27</v>
      </c>
    </row>
    <row r="44" spans="1:9" ht="15" x14ac:dyDescent="0.25">
      <c r="A44" s="33">
        <f t="shared" si="7"/>
        <v>0</v>
      </c>
      <c r="B44" s="46">
        <f t="shared" si="2"/>
        <v>0</v>
      </c>
      <c r="C44" s="51">
        <f t="shared" si="3"/>
        <v>0</v>
      </c>
      <c r="D44" s="46">
        <f t="shared" si="4"/>
        <v>0</v>
      </c>
      <c r="E44" s="46">
        <f t="shared" si="8"/>
        <v>0</v>
      </c>
      <c r="F44" s="46" t="e">
        <f t="shared" si="5"/>
        <v>#REF!</v>
      </c>
      <c r="G44" s="32">
        <f t="shared" si="9"/>
        <v>0</v>
      </c>
      <c r="I44" s="33">
        <f t="shared" si="10"/>
        <v>1E+27</v>
      </c>
    </row>
    <row r="45" spans="1:9" ht="15" x14ac:dyDescent="0.25">
      <c r="A45" s="33">
        <f t="shared" si="7"/>
        <v>0</v>
      </c>
      <c r="B45" s="46">
        <f t="shared" si="2"/>
        <v>0</v>
      </c>
      <c r="C45" s="51">
        <f t="shared" si="3"/>
        <v>0</v>
      </c>
      <c r="D45" s="46">
        <f t="shared" si="4"/>
        <v>0</v>
      </c>
      <c r="E45" s="46">
        <f t="shared" si="8"/>
        <v>0</v>
      </c>
      <c r="F45" s="46" t="e">
        <f t="shared" si="5"/>
        <v>#REF!</v>
      </c>
      <c r="G45" s="32">
        <f t="shared" si="9"/>
        <v>0</v>
      </c>
      <c r="I45" s="33">
        <f t="shared" si="10"/>
        <v>1E+27</v>
      </c>
    </row>
    <row r="46" spans="1:9" ht="15" x14ac:dyDescent="0.25">
      <c r="A46" s="33">
        <f t="shared" si="7"/>
        <v>0</v>
      </c>
      <c r="B46" s="46">
        <f t="shared" si="2"/>
        <v>0</v>
      </c>
      <c r="C46" s="51">
        <f t="shared" si="3"/>
        <v>0</v>
      </c>
      <c r="D46" s="46">
        <f t="shared" si="4"/>
        <v>0</v>
      </c>
      <c r="E46" s="46">
        <f t="shared" si="8"/>
        <v>0</v>
      </c>
      <c r="F46" s="46" t="e">
        <f t="shared" si="5"/>
        <v>#REF!</v>
      </c>
      <c r="G46" s="32">
        <f t="shared" si="9"/>
        <v>0</v>
      </c>
      <c r="I46" s="33">
        <f t="shared" si="10"/>
        <v>1E+27</v>
      </c>
    </row>
    <row r="47" spans="1:9" ht="15" x14ac:dyDescent="0.25">
      <c r="A47" s="33">
        <f t="shared" si="7"/>
        <v>0</v>
      </c>
      <c r="B47" s="46">
        <f t="shared" si="2"/>
        <v>0</v>
      </c>
      <c r="C47" s="51">
        <f t="shared" si="3"/>
        <v>0</v>
      </c>
      <c r="D47" s="46">
        <f t="shared" si="4"/>
        <v>0</v>
      </c>
      <c r="E47" s="46">
        <f t="shared" si="8"/>
        <v>0</v>
      </c>
      <c r="F47" s="46" t="e">
        <f t="shared" si="5"/>
        <v>#REF!</v>
      </c>
      <c r="G47" s="32">
        <f t="shared" si="9"/>
        <v>0</v>
      </c>
      <c r="I47" s="33">
        <f t="shared" si="10"/>
        <v>1E+27</v>
      </c>
    </row>
    <row r="48" spans="1:9" ht="15" x14ac:dyDescent="0.25">
      <c r="A48" s="33">
        <f t="shared" si="7"/>
        <v>0</v>
      </c>
      <c r="B48" s="46">
        <f t="shared" si="2"/>
        <v>0</v>
      </c>
      <c r="C48" s="51">
        <f t="shared" si="3"/>
        <v>0</v>
      </c>
      <c r="D48" s="46">
        <f t="shared" si="4"/>
        <v>0</v>
      </c>
      <c r="E48" s="46">
        <f t="shared" si="8"/>
        <v>0</v>
      </c>
      <c r="F48" s="46" t="e">
        <f t="shared" si="5"/>
        <v>#REF!</v>
      </c>
      <c r="G48" s="32">
        <f t="shared" si="9"/>
        <v>0</v>
      </c>
      <c r="I48" s="33">
        <f t="shared" si="10"/>
        <v>1E+27</v>
      </c>
    </row>
    <row r="49" spans="1:9" ht="15" x14ac:dyDescent="0.25">
      <c r="A49" s="33">
        <f t="shared" si="7"/>
        <v>0</v>
      </c>
      <c r="B49" s="46">
        <f t="shared" si="2"/>
        <v>0</v>
      </c>
      <c r="C49" s="51">
        <f t="shared" si="3"/>
        <v>0</v>
      </c>
      <c r="D49" s="46">
        <f t="shared" si="4"/>
        <v>0</v>
      </c>
      <c r="E49" s="46">
        <f t="shared" si="8"/>
        <v>0</v>
      </c>
      <c r="F49" s="46" t="e">
        <f t="shared" si="5"/>
        <v>#REF!</v>
      </c>
      <c r="G49" s="32">
        <f t="shared" si="9"/>
        <v>0</v>
      </c>
      <c r="I49" s="33">
        <f t="shared" si="10"/>
        <v>1E+27</v>
      </c>
    </row>
    <row r="50" spans="1:9" ht="15" x14ac:dyDescent="0.25">
      <c r="A50" s="33">
        <f t="shared" si="7"/>
        <v>0</v>
      </c>
      <c r="B50" s="46">
        <f t="shared" si="2"/>
        <v>0</v>
      </c>
      <c r="C50" s="51">
        <f t="shared" si="3"/>
        <v>0</v>
      </c>
      <c r="D50" s="46">
        <f t="shared" si="4"/>
        <v>0</v>
      </c>
      <c r="E50" s="46">
        <f t="shared" si="8"/>
        <v>0</v>
      </c>
      <c r="F50" s="46" t="e">
        <f t="shared" si="5"/>
        <v>#REF!</v>
      </c>
      <c r="G50" s="32">
        <f t="shared" si="9"/>
        <v>0</v>
      </c>
      <c r="I50" s="33">
        <f t="shared" si="10"/>
        <v>1E+27</v>
      </c>
    </row>
    <row r="51" spans="1:9" ht="15" x14ac:dyDescent="0.25">
      <c r="A51" s="33">
        <f t="shared" si="7"/>
        <v>0</v>
      </c>
      <c r="B51" s="46">
        <f t="shared" si="2"/>
        <v>0</v>
      </c>
      <c r="C51" s="51">
        <f t="shared" si="3"/>
        <v>0</v>
      </c>
      <c r="D51" s="46">
        <f t="shared" si="4"/>
        <v>0</v>
      </c>
      <c r="E51" s="46">
        <f t="shared" si="8"/>
        <v>0</v>
      </c>
      <c r="F51" s="46" t="e">
        <f t="shared" si="5"/>
        <v>#REF!</v>
      </c>
      <c r="G51" s="32">
        <f t="shared" si="9"/>
        <v>0</v>
      </c>
      <c r="I51" s="33">
        <f t="shared" si="10"/>
        <v>1E+27</v>
      </c>
    </row>
    <row r="52" spans="1:9" ht="15" x14ac:dyDescent="0.25">
      <c r="A52" s="33">
        <f t="shared" si="7"/>
        <v>0</v>
      </c>
      <c r="B52" s="46">
        <f t="shared" si="2"/>
        <v>0</v>
      </c>
      <c r="C52" s="51">
        <f t="shared" si="3"/>
        <v>0</v>
      </c>
      <c r="D52" s="46">
        <f t="shared" si="4"/>
        <v>0</v>
      </c>
      <c r="E52" s="46">
        <f t="shared" si="8"/>
        <v>0</v>
      </c>
      <c r="F52" s="46" t="e">
        <f t="shared" si="5"/>
        <v>#REF!</v>
      </c>
      <c r="G52" s="32">
        <f t="shared" si="9"/>
        <v>0</v>
      </c>
      <c r="I52" s="33">
        <f t="shared" si="10"/>
        <v>1E+27</v>
      </c>
    </row>
    <row r="53" spans="1:9" ht="15" x14ac:dyDescent="0.25">
      <c r="A53" s="33">
        <f t="shared" si="7"/>
        <v>0</v>
      </c>
      <c r="B53" s="46">
        <f t="shared" si="2"/>
        <v>0</v>
      </c>
      <c r="C53" s="51">
        <f t="shared" si="3"/>
        <v>0</v>
      </c>
      <c r="D53" s="46">
        <f t="shared" si="4"/>
        <v>0</v>
      </c>
      <c r="E53" s="46">
        <f t="shared" si="8"/>
        <v>0</v>
      </c>
      <c r="F53" s="46" t="e">
        <f t="shared" si="5"/>
        <v>#REF!</v>
      </c>
      <c r="G53" s="32">
        <f t="shared" si="9"/>
        <v>0</v>
      </c>
      <c r="I53" s="33">
        <f t="shared" si="10"/>
        <v>1E+27</v>
      </c>
    </row>
    <row r="54" spans="1:9" ht="15" x14ac:dyDescent="0.25">
      <c r="A54" s="33">
        <f t="shared" si="7"/>
        <v>0</v>
      </c>
      <c r="B54" s="46">
        <f t="shared" si="2"/>
        <v>0</v>
      </c>
      <c r="C54" s="51">
        <f t="shared" si="3"/>
        <v>0</v>
      </c>
      <c r="D54" s="46">
        <f t="shared" si="4"/>
        <v>0</v>
      </c>
      <c r="E54" s="46">
        <f t="shared" si="8"/>
        <v>0</v>
      </c>
      <c r="F54" s="46" t="e">
        <f t="shared" si="5"/>
        <v>#REF!</v>
      </c>
      <c r="G54" s="32">
        <f t="shared" si="9"/>
        <v>0</v>
      </c>
      <c r="I54" s="33">
        <f t="shared" si="10"/>
        <v>1E+27</v>
      </c>
    </row>
    <row r="55" spans="1:9" ht="15" x14ac:dyDescent="0.25">
      <c r="A55" s="33">
        <f t="shared" si="7"/>
        <v>0</v>
      </c>
      <c r="B55" s="46">
        <f t="shared" si="2"/>
        <v>0</v>
      </c>
      <c r="C55" s="51">
        <f t="shared" si="3"/>
        <v>0</v>
      </c>
      <c r="D55" s="46">
        <f t="shared" si="4"/>
        <v>0</v>
      </c>
      <c r="E55" s="46">
        <f t="shared" si="8"/>
        <v>0</v>
      </c>
      <c r="F55" s="46" t="e">
        <f t="shared" si="5"/>
        <v>#REF!</v>
      </c>
      <c r="G55" s="32">
        <f t="shared" si="9"/>
        <v>0</v>
      </c>
      <c r="I55" s="33">
        <f t="shared" si="10"/>
        <v>1E+27</v>
      </c>
    </row>
    <row r="56" spans="1:9" ht="15" x14ac:dyDescent="0.25">
      <c r="A56" s="33">
        <f t="shared" si="7"/>
        <v>0</v>
      </c>
      <c r="B56" s="46">
        <f t="shared" si="2"/>
        <v>0</v>
      </c>
      <c r="C56" s="51">
        <f t="shared" si="3"/>
        <v>0</v>
      </c>
      <c r="D56" s="46">
        <f t="shared" si="4"/>
        <v>0</v>
      </c>
      <c r="E56" s="46">
        <f t="shared" si="8"/>
        <v>0</v>
      </c>
      <c r="F56" s="46" t="e">
        <f t="shared" si="5"/>
        <v>#REF!</v>
      </c>
      <c r="G56" s="32">
        <f t="shared" si="9"/>
        <v>0</v>
      </c>
      <c r="I56" s="33">
        <f t="shared" si="10"/>
        <v>1E+27</v>
      </c>
    </row>
    <row r="57" spans="1:9" ht="15" x14ac:dyDescent="0.25">
      <c r="A57" s="33">
        <f t="shared" si="7"/>
        <v>0</v>
      </c>
      <c r="B57" s="46">
        <f t="shared" si="2"/>
        <v>0</v>
      </c>
      <c r="C57" s="51">
        <f t="shared" si="3"/>
        <v>0</v>
      </c>
      <c r="D57" s="46">
        <f t="shared" si="4"/>
        <v>0</v>
      </c>
      <c r="E57" s="46">
        <f t="shared" si="8"/>
        <v>0</v>
      </c>
      <c r="F57" s="46" t="e">
        <f t="shared" si="5"/>
        <v>#REF!</v>
      </c>
      <c r="G57" s="32">
        <f t="shared" si="9"/>
        <v>0</v>
      </c>
      <c r="I57" s="33">
        <f t="shared" si="10"/>
        <v>1E+27</v>
      </c>
    </row>
    <row r="58" spans="1:9" ht="15" x14ac:dyDescent="0.25">
      <c r="A58" s="33">
        <f t="shared" si="7"/>
        <v>0</v>
      </c>
      <c r="B58" s="46">
        <f t="shared" si="2"/>
        <v>0</v>
      </c>
      <c r="C58" s="51">
        <f t="shared" si="3"/>
        <v>0</v>
      </c>
      <c r="D58" s="46">
        <f t="shared" si="4"/>
        <v>0</v>
      </c>
      <c r="E58" s="46">
        <f t="shared" si="8"/>
        <v>0</v>
      </c>
      <c r="F58" s="46" t="e">
        <f t="shared" si="5"/>
        <v>#REF!</v>
      </c>
      <c r="G58" s="32">
        <f t="shared" si="9"/>
        <v>0</v>
      </c>
      <c r="I58" s="33">
        <f t="shared" si="10"/>
        <v>1E+27</v>
      </c>
    </row>
    <row r="59" spans="1:9" ht="15" x14ac:dyDescent="0.25">
      <c r="A59" s="33">
        <f t="shared" si="7"/>
        <v>0</v>
      </c>
      <c r="B59" s="46">
        <f t="shared" si="2"/>
        <v>0</v>
      </c>
      <c r="C59" s="51">
        <f t="shared" si="3"/>
        <v>0</v>
      </c>
      <c r="D59" s="46">
        <f t="shared" si="4"/>
        <v>0</v>
      </c>
      <c r="E59" s="46">
        <f t="shared" si="8"/>
        <v>0</v>
      </c>
      <c r="F59" s="46" t="e">
        <f t="shared" si="5"/>
        <v>#REF!</v>
      </c>
      <c r="G59" s="32">
        <f t="shared" si="9"/>
        <v>0</v>
      </c>
      <c r="I59" s="33">
        <f t="shared" si="10"/>
        <v>1E+27</v>
      </c>
    </row>
    <row r="60" spans="1:9" ht="15" x14ac:dyDescent="0.25">
      <c r="A60" s="33">
        <f t="shared" si="7"/>
        <v>0</v>
      </c>
      <c r="B60" s="46">
        <f t="shared" si="2"/>
        <v>0</v>
      </c>
      <c r="C60" s="51">
        <f t="shared" si="3"/>
        <v>0</v>
      </c>
      <c r="D60" s="46">
        <f t="shared" si="4"/>
        <v>0</v>
      </c>
      <c r="E60" s="46">
        <f t="shared" si="8"/>
        <v>0</v>
      </c>
      <c r="F60" s="46" t="e">
        <f t="shared" si="5"/>
        <v>#REF!</v>
      </c>
      <c r="G60" s="32">
        <f t="shared" si="9"/>
        <v>0</v>
      </c>
      <c r="I60" s="33">
        <f t="shared" si="10"/>
        <v>1E+27</v>
      </c>
    </row>
    <row r="61" spans="1:9" ht="15" x14ac:dyDescent="0.25">
      <c r="A61" s="33">
        <f t="shared" si="7"/>
        <v>0</v>
      </c>
      <c r="B61" s="46">
        <f t="shared" si="2"/>
        <v>0</v>
      </c>
      <c r="C61" s="51">
        <f t="shared" si="3"/>
        <v>0</v>
      </c>
      <c r="D61" s="46">
        <f t="shared" si="4"/>
        <v>0</v>
      </c>
      <c r="E61" s="46">
        <f t="shared" si="8"/>
        <v>0</v>
      </c>
      <c r="F61" s="46" t="e">
        <f t="shared" si="5"/>
        <v>#REF!</v>
      </c>
      <c r="G61" s="32">
        <f t="shared" si="9"/>
        <v>0</v>
      </c>
      <c r="I61" s="33">
        <f t="shared" si="10"/>
        <v>1E+27</v>
      </c>
    </row>
    <row r="62" spans="1:9" ht="15" x14ac:dyDescent="0.25">
      <c r="A62" s="33">
        <f t="shared" si="7"/>
        <v>0</v>
      </c>
      <c r="B62" s="46">
        <f t="shared" si="2"/>
        <v>0</v>
      </c>
      <c r="C62" s="51">
        <f t="shared" si="3"/>
        <v>0</v>
      </c>
      <c r="D62" s="46">
        <f t="shared" si="4"/>
        <v>0</v>
      </c>
      <c r="E62" s="46">
        <f t="shared" si="8"/>
        <v>0</v>
      </c>
      <c r="F62" s="46" t="e">
        <f t="shared" si="5"/>
        <v>#REF!</v>
      </c>
      <c r="G62" s="32">
        <f t="shared" si="9"/>
        <v>0</v>
      </c>
      <c r="I62" s="33">
        <f t="shared" si="10"/>
        <v>1E+27</v>
      </c>
    </row>
    <row r="63" spans="1:9" ht="15" x14ac:dyDescent="0.25">
      <c r="A63" s="33">
        <f t="shared" si="7"/>
        <v>0</v>
      </c>
      <c r="B63" s="46">
        <f t="shared" si="2"/>
        <v>0</v>
      </c>
      <c r="C63" s="51">
        <f t="shared" si="3"/>
        <v>0</v>
      </c>
      <c r="D63" s="46">
        <f t="shared" si="4"/>
        <v>0</v>
      </c>
      <c r="E63" s="46">
        <f t="shared" si="8"/>
        <v>0</v>
      </c>
      <c r="F63" s="46" t="e">
        <f t="shared" si="5"/>
        <v>#REF!</v>
      </c>
      <c r="G63" s="32">
        <f t="shared" si="9"/>
        <v>0</v>
      </c>
      <c r="I63" s="33">
        <f t="shared" si="10"/>
        <v>1E+27</v>
      </c>
    </row>
    <row r="64" spans="1:9" ht="15" x14ac:dyDescent="0.25">
      <c r="A64" s="33">
        <f t="shared" si="7"/>
        <v>0</v>
      </c>
      <c r="B64" s="46">
        <f t="shared" si="2"/>
        <v>0</v>
      </c>
      <c r="C64" s="51">
        <f t="shared" si="3"/>
        <v>0</v>
      </c>
      <c r="D64" s="46">
        <f t="shared" si="4"/>
        <v>0</v>
      </c>
      <c r="E64" s="46">
        <f t="shared" si="8"/>
        <v>0</v>
      </c>
      <c r="F64" s="46" t="e">
        <f t="shared" si="5"/>
        <v>#REF!</v>
      </c>
      <c r="G64" s="32">
        <f t="shared" si="9"/>
        <v>0</v>
      </c>
      <c r="I64" s="33">
        <f t="shared" si="10"/>
        <v>1E+27</v>
      </c>
    </row>
    <row r="65" spans="1:9" ht="15" x14ac:dyDescent="0.25">
      <c r="A65" s="33">
        <f t="shared" si="7"/>
        <v>0</v>
      </c>
      <c r="B65" s="46">
        <f t="shared" si="2"/>
        <v>0</v>
      </c>
      <c r="C65" s="51">
        <f t="shared" si="3"/>
        <v>0</v>
      </c>
      <c r="D65" s="46">
        <f t="shared" si="4"/>
        <v>0</v>
      </c>
      <c r="E65" s="46">
        <f t="shared" si="8"/>
        <v>0</v>
      </c>
      <c r="F65" s="46" t="e">
        <f t="shared" si="5"/>
        <v>#REF!</v>
      </c>
      <c r="G65" s="32">
        <f t="shared" si="9"/>
        <v>0</v>
      </c>
      <c r="I65" s="33">
        <f t="shared" si="10"/>
        <v>1E+27</v>
      </c>
    </row>
    <row r="66" spans="1:9" ht="15" x14ac:dyDescent="0.25">
      <c r="A66" s="33">
        <f t="shared" si="7"/>
        <v>0</v>
      </c>
      <c r="B66" s="46">
        <f t="shared" si="2"/>
        <v>0</v>
      </c>
      <c r="C66" s="51">
        <f t="shared" si="3"/>
        <v>0</v>
      </c>
      <c r="D66" s="46">
        <f t="shared" si="4"/>
        <v>0</v>
      </c>
      <c r="E66" s="46">
        <f t="shared" si="8"/>
        <v>0</v>
      </c>
      <c r="F66" s="46" t="e">
        <f t="shared" si="5"/>
        <v>#REF!</v>
      </c>
      <c r="G66" s="32">
        <f t="shared" si="9"/>
        <v>0</v>
      </c>
      <c r="I66" s="33">
        <f t="shared" si="10"/>
        <v>1E+27</v>
      </c>
    </row>
    <row r="67" spans="1:9" ht="15" x14ac:dyDescent="0.25">
      <c r="A67" s="33">
        <f t="shared" si="7"/>
        <v>0</v>
      </c>
      <c r="B67" s="46">
        <f t="shared" si="2"/>
        <v>0</v>
      </c>
      <c r="C67" s="51">
        <f t="shared" si="3"/>
        <v>0</v>
      </c>
      <c r="D67" s="46">
        <f t="shared" si="4"/>
        <v>0</v>
      </c>
      <c r="E67" s="46">
        <f t="shared" si="8"/>
        <v>0</v>
      </c>
      <c r="F67" s="46" t="e">
        <f t="shared" si="5"/>
        <v>#REF!</v>
      </c>
      <c r="G67" s="32">
        <f t="shared" si="9"/>
        <v>0</v>
      </c>
      <c r="I67" s="33">
        <f t="shared" si="10"/>
        <v>1E+27</v>
      </c>
    </row>
    <row r="68" spans="1:9" ht="15" x14ac:dyDescent="0.25">
      <c r="A68" s="33">
        <f t="shared" si="7"/>
        <v>0</v>
      </c>
      <c r="B68" s="46">
        <f t="shared" si="2"/>
        <v>0</v>
      </c>
      <c r="C68" s="51">
        <f t="shared" si="3"/>
        <v>0</v>
      </c>
      <c r="D68" s="46">
        <f t="shared" si="4"/>
        <v>0</v>
      </c>
      <c r="E68" s="46">
        <f t="shared" si="8"/>
        <v>0</v>
      </c>
      <c r="F68" s="46" t="e">
        <f t="shared" si="5"/>
        <v>#REF!</v>
      </c>
      <c r="G68" s="32">
        <f t="shared" si="9"/>
        <v>0</v>
      </c>
      <c r="I68" s="33">
        <f t="shared" si="10"/>
        <v>1E+27</v>
      </c>
    </row>
    <row r="69" spans="1:9" ht="15" x14ac:dyDescent="0.25">
      <c r="A69" s="33">
        <f t="shared" si="7"/>
        <v>0</v>
      </c>
      <c r="B69" s="46">
        <f t="shared" si="2"/>
        <v>0</v>
      </c>
      <c r="C69" s="51">
        <f t="shared" si="3"/>
        <v>0</v>
      </c>
      <c r="D69" s="46">
        <f t="shared" si="4"/>
        <v>0</v>
      </c>
      <c r="E69" s="46">
        <f t="shared" si="8"/>
        <v>0</v>
      </c>
      <c r="F69" s="46" t="e">
        <f t="shared" si="5"/>
        <v>#REF!</v>
      </c>
      <c r="G69" s="32">
        <f t="shared" si="9"/>
        <v>0</v>
      </c>
      <c r="I69" s="33">
        <f t="shared" si="10"/>
        <v>1E+27</v>
      </c>
    </row>
    <row r="70" spans="1:9" ht="15" x14ac:dyDescent="0.25">
      <c r="A70" s="33">
        <f t="shared" si="7"/>
        <v>0</v>
      </c>
      <c r="B70" s="46">
        <f t="shared" si="2"/>
        <v>0</v>
      </c>
      <c r="C70" s="51">
        <f t="shared" si="3"/>
        <v>0</v>
      </c>
      <c r="D70" s="46">
        <f t="shared" si="4"/>
        <v>0</v>
      </c>
      <c r="E70" s="46">
        <f t="shared" si="8"/>
        <v>0</v>
      </c>
      <c r="F70" s="46" t="e">
        <f t="shared" si="5"/>
        <v>#REF!</v>
      </c>
      <c r="G70" s="32">
        <f t="shared" si="9"/>
        <v>0</v>
      </c>
      <c r="I70" s="33">
        <f t="shared" si="10"/>
        <v>1E+27</v>
      </c>
    </row>
    <row r="71" spans="1:9" ht="15" x14ac:dyDescent="0.25">
      <c r="A71" s="33">
        <f t="shared" si="7"/>
        <v>0</v>
      </c>
      <c r="B71" s="46">
        <f t="shared" si="2"/>
        <v>0</v>
      </c>
      <c r="C71" s="51">
        <f t="shared" si="3"/>
        <v>0</v>
      </c>
      <c r="D71" s="46">
        <f t="shared" si="4"/>
        <v>0</v>
      </c>
      <c r="E71" s="46">
        <f t="shared" si="8"/>
        <v>0</v>
      </c>
      <c r="F71" s="46" t="e">
        <f t="shared" si="5"/>
        <v>#REF!</v>
      </c>
      <c r="G71" s="32">
        <f t="shared" si="9"/>
        <v>0</v>
      </c>
      <c r="I71" s="33">
        <f t="shared" si="10"/>
        <v>1E+27</v>
      </c>
    </row>
    <row r="72" spans="1:9" ht="15" x14ac:dyDescent="0.25">
      <c r="A72" s="33">
        <f t="shared" si="7"/>
        <v>0</v>
      </c>
      <c r="B72" s="46">
        <f t="shared" si="2"/>
        <v>0</v>
      </c>
      <c r="C72" s="51">
        <f t="shared" si="3"/>
        <v>0</v>
      </c>
      <c r="D72" s="46">
        <f t="shared" si="4"/>
        <v>0</v>
      </c>
      <c r="E72" s="46">
        <f t="shared" si="8"/>
        <v>0</v>
      </c>
      <c r="F72" s="46" t="e">
        <f t="shared" si="5"/>
        <v>#REF!</v>
      </c>
      <c r="G72" s="32">
        <f t="shared" si="9"/>
        <v>0</v>
      </c>
      <c r="I72" s="33">
        <f t="shared" si="10"/>
        <v>1E+27</v>
      </c>
    </row>
    <row r="73" spans="1:9" ht="15" x14ac:dyDescent="0.25">
      <c r="A73" s="33">
        <f t="shared" si="7"/>
        <v>0</v>
      </c>
      <c r="B73" s="46">
        <f t="shared" si="2"/>
        <v>0</v>
      </c>
      <c r="C73" s="51">
        <f t="shared" si="3"/>
        <v>0</v>
      </c>
      <c r="D73" s="46">
        <f t="shared" si="4"/>
        <v>0</v>
      </c>
      <c r="E73" s="46">
        <f t="shared" si="8"/>
        <v>0</v>
      </c>
      <c r="F73" s="46" t="e">
        <f t="shared" si="5"/>
        <v>#REF!</v>
      </c>
      <c r="G73" s="32">
        <f t="shared" si="9"/>
        <v>0</v>
      </c>
      <c r="I73" s="33">
        <f t="shared" si="10"/>
        <v>1E+27</v>
      </c>
    </row>
    <row r="74" spans="1:9" ht="15" x14ac:dyDescent="0.25">
      <c r="A74" s="33">
        <f t="shared" si="7"/>
        <v>0</v>
      </c>
      <c r="B74" s="46">
        <f t="shared" si="2"/>
        <v>0</v>
      </c>
      <c r="C74" s="51">
        <f t="shared" si="3"/>
        <v>0</v>
      </c>
      <c r="D74" s="46">
        <f t="shared" si="4"/>
        <v>0</v>
      </c>
      <c r="E74" s="46">
        <f t="shared" si="8"/>
        <v>0</v>
      </c>
      <c r="F74" s="46" t="e">
        <f t="shared" si="5"/>
        <v>#REF!</v>
      </c>
      <c r="G74" s="32">
        <f t="shared" si="9"/>
        <v>0</v>
      </c>
      <c r="I74" s="33">
        <f t="shared" si="10"/>
        <v>1E+27</v>
      </c>
    </row>
    <row r="75" spans="1:9" ht="15" x14ac:dyDescent="0.25">
      <c r="A75" s="33">
        <f t="shared" si="7"/>
        <v>0</v>
      </c>
      <c r="B75" s="46">
        <f t="shared" si="2"/>
        <v>0</v>
      </c>
      <c r="C75" s="51">
        <f t="shared" si="3"/>
        <v>0</v>
      </c>
      <c r="D75" s="46">
        <f t="shared" si="4"/>
        <v>0</v>
      </c>
      <c r="E75" s="46">
        <f t="shared" si="8"/>
        <v>0</v>
      </c>
      <c r="F75" s="46" t="e">
        <f t="shared" si="5"/>
        <v>#REF!</v>
      </c>
      <c r="G75" s="32">
        <f t="shared" si="9"/>
        <v>0</v>
      </c>
      <c r="I75" s="33">
        <f t="shared" si="10"/>
        <v>1E+27</v>
      </c>
    </row>
    <row r="76" spans="1:9" ht="15" x14ac:dyDescent="0.25">
      <c r="A76" s="33">
        <f t="shared" si="7"/>
        <v>0</v>
      </c>
      <c r="B76" s="46">
        <f t="shared" si="2"/>
        <v>0</v>
      </c>
      <c r="C76" s="51">
        <f t="shared" si="3"/>
        <v>0</v>
      </c>
      <c r="D76" s="46">
        <f t="shared" si="4"/>
        <v>0</v>
      </c>
      <c r="E76" s="46">
        <f t="shared" si="8"/>
        <v>0</v>
      </c>
      <c r="F76" s="46" t="e">
        <f t="shared" si="5"/>
        <v>#REF!</v>
      </c>
      <c r="G76" s="32">
        <f t="shared" si="9"/>
        <v>0</v>
      </c>
      <c r="I76" s="33">
        <f t="shared" si="10"/>
        <v>1E+27</v>
      </c>
    </row>
    <row r="77" spans="1:9" ht="15" x14ac:dyDescent="0.25">
      <c r="A77" s="33">
        <f t="shared" si="7"/>
        <v>0</v>
      </c>
      <c r="B77" s="46">
        <f t="shared" si="2"/>
        <v>0</v>
      </c>
      <c r="C77" s="51">
        <f t="shared" si="3"/>
        <v>0</v>
      </c>
      <c r="D77" s="46">
        <f t="shared" si="4"/>
        <v>0</v>
      </c>
      <c r="E77" s="46">
        <f t="shared" si="8"/>
        <v>0</v>
      </c>
      <c r="F77" s="46" t="e">
        <f t="shared" si="5"/>
        <v>#REF!</v>
      </c>
      <c r="G77" s="32">
        <f t="shared" si="9"/>
        <v>0</v>
      </c>
      <c r="I77" s="33">
        <f t="shared" si="10"/>
        <v>1E+27</v>
      </c>
    </row>
    <row r="78" spans="1:9" ht="15" x14ac:dyDescent="0.25">
      <c r="A78" s="33">
        <f t="shared" si="7"/>
        <v>0</v>
      </c>
      <c r="B78" s="46">
        <f t="shared" si="2"/>
        <v>0</v>
      </c>
      <c r="C78" s="51">
        <f t="shared" si="3"/>
        <v>0</v>
      </c>
      <c r="D78" s="46">
        <f t="shared" si="4"/>
        <v>0</v>
      </c>
      <c r="E78" s="46">
        <f t="shared" si="8"/>
        <v>0</v>
      </c>
      <c r="F78" s="46" t="e">
        <f t="shared" si="5"/>
        <v>#REF!</v>
      </c>
      <c r="G78" s="32">
        <f t="shared" si="9"/>
        <v>0</v>
      </c>
      <c r="I78" s="33">
        <f t="shared" si="10"/>
        <v>1E+27</v>
      </c>
    </row>
    <row r="79" spans="1:9" ht="15" x14ac:dyDescent="0.25">
      <c r="A79" s="33">
        <f t="shared" si="7"/>
        <v>0</v>
      </c>
      <c r="B79" s="46">
        <f t="shared" si="2"/>
        <v>0</v>
      </c>
      <c r="C79" s="51">
        <f t="shared" si="3"/>
        <v>0</v>
      </c>
      <c r="D79" s="46">
        <f t="shared" si="4"/>
        <v>0</v>
      </c>
      <c r="E79" s="46">
        <f t="shared" si="8"/>
        <v>0</v>
      </c>
      <c r="F79" s="46" t="e">
        <f t="shared" si="5"/>
        <v>#REF!</v>
      </c>
      <c r="G79" s="32">
        <f t="shared" si="9"/>
        <v>0</v>
      </c>
      <c r="I79" s="33">
        <f t="shared" si="10"/>
        <v>1E+27</v>
      </c>
    </row>
    <row r="80" spans="1:9" ht="15" x14ac:dyDescent="0.25">
      <c r="A80" s="33">
        <f t="shared" si="7"/>
        <v>0</v>
      </c>
      <c r="B80" s="46">
        <f t="shared" si="2"/>
        <v>0</v>
      </c>
      <c r="C80" s="51">
        <f t="shared" si="3"/>
        <v>0</v>
      </c>
      <c r="D80" s="46">
        <f t="shared" si="4"/>
        <v>0</v>
      </c>
      <c r="E80" s="46">
        <f t="shared" si="8"/>
        <v>0</v>
      </c>
      <c r="F80" s="46" t="e">
        <f t="shared" si="5"/>
        <v>#REF!</v>
      </c>
      <c r="G80" s="32">
        <f t="shared" si="9"/>
        <v>0</v>
      </c>
      <c r="I80" s="33">
        <f t="shared" si="10"/>
        <v>1E+27</v>
      </c>
    </row>
  </sheetData>
  <mergeCells count="1">
    <mergeCell ref="A1:E1"/>
  </mergeCells>
  <conditionalFormatting sqref="L10">
    <cfRule type="cellIs" dxfId="7" priority="1" stopIfTrue="1" operator="equal">
      <formula>41458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0"/>
  <sheetViews>
    <sheetView workbookViewId="0">
      <selection activeCell="C10" sqref="C10"/>
    </sheetView>
  </sheetViews>
  <sheetFormatPr defaultColWidth="8.90625" defaultRowHeight="13.2" x14ac:dyDescent="0.25"/>
  <cols>
    <col min="1" max="1" width="11.81640625" style="32" customWidth="1"/>
    <col min="2" max="2" width="13.90625" style="32" customWidth="1"/>
    <col min="3" max="3" width="13.08984375" style="32" customWidth="1"/>
    <col min="4" max="4" width="8.90625" style="32"/>
    <col min="5" max="5" width="13.54296875" style="32" customWidth="1"/>
    <col min="6" max="6" width="15.08984375" style="32" customWidth="1"/>
    <col min="7" max="7" width="9.453125" style="32" customWidth="1"/>
    <col min="8" max="8" width="17.54296875" style="32" customWidth="1"/>
    <col min="9" max="9" width="8.08984375" style="32" customWidth="1"/>
    <col min="10" max="10" width="8" style="32" bestFit="1" customWidth="1"/>
    <col min="11" max="11" width="8.90625" style="32"/>
    <col min="12" max="12" width="9.54296875" style="32" bestFit="1" customWidth="1"/>
    <col min="13" max="16384" width="8.90625" style="32"/>
  </cols>
  <sheetData>
    <row r="1" spans="1:15" ht="15.6" x14ac:dyDescent="0.3">
      <c r="A1" s="212" t="s">
        <v>19</v>
      </c>
      <c r="B1" s="212"/>
      <c r="C1" s="212"/>
      <c r="D1" s="212"/>
      <c r="E1" s="212"/>
    </row>
    <row r="2" spans="1:15" x14ac:dyDescent="0.25">
      <c r="E2" s="33"/>
    </row>
    <row r="3" spans="1:15" ht="15" customHeight="1" x14ac:dyDescent="0.25">
      <c r="B3" s="34"/>
    </row>
    <row r="4" spans="1:15" ht="13.8" x14ac:dyDescent="0.3">
      <c r="G4" s="35" t="s">
        <v>20</v>
      </c>
      <c r="H4" s="36"/>
    </row>
    <row r="5" spans="1:15" ht="14.4" x14ac:dyDescent="0.3">
      <c r="A5" s="32" t="s">
        <v>21</v>
      </c>
      <c r="B5" s="37">
        <v>43657</v>
      </c>
      <c r="C5" s="38">
        <f>B5</f>
        <v>43657</v>
      </c>
      <c r="E5" s="39" t="e">
        <f>B11</f>
        <v>#REF!</v>
      </c>
      <c r="F5" s="32" t="s">
        <v>22</v>
      </c>
      <c r="G5" s="35" t="s">
        <v>23</v>
      </c>
      <c r="H5" s="36"/>
      <c r="I5" s="40">
        <f>H5/B8</f>
        <v>0</v>
      </c>
      <c r="J5" s="41"/>
      <c r="L5" s="33"/>
    </row>
    <row r="6" spans="1:15" x14ac:dyDescent="0.25">
      <c r="A6" s="32" t="s">
        <v>2</v>
      </c>
      <c r="B6" s="42">
        <v>0.13750000000000001</v>
      </c>
      <c r="E6" s="39">
        <f>B18</f>
        <v>58173.076923076922</v>
      </c>
      <c r="F6" s="32" t="s">
        <v>24</v>
      </c>
      <c r="H6" s="43"/>
      <c r="I6" s="44"/>
      <c r="J6" s="45"/>
      <c r="K6" s="46"/>
    </row>
    <row r="7" spans="1:15" x14ac:dyDescent="0.25">
      <c r="A7" s="32" t="s">
        <v>5</v>
      </c>
      <c r="B7" s="47" t="e">
        <f>+'Price Matrix 16th Oct 2026'!#REF!</f>
        <v>#REF!</v>
      </c>
      <c r="E7" s="48" t="e">
        <f>(E5-E6)-B8</f>
        <v>#REF!</v>
      </c>
      <c r="F7" s="32" t="s">
        <v>25</v>
      </c>
      <c r="I7" s="33"/>
    </row>
    <row r="8" spans="1:15" x14ac:dyDescent="0.25">
      <c r="A8" s="32" t="s">
        <v>26</v>
      </c>
      <c r="B8" s="49">
        <v>1000000</v>
      </c>
    </row>
    <row r="9" spans="1:15" ht="15" x14ac:dyDescent="0.25">
      <c r="A9" s="32" t="s">
        <v>27</v>
      </c>
      <c r="B9" s="50">
        <v>41991</v>
      </c>
      <c r="C9" s="38">
        <f>B9</f>
        <v>41991</v>
      </c>
      <c r="H9" s="51"/>
      <c r="I9" s="33"/>
      <c r="M9" s="32">
        <v>93.688034440000891</v>
      </c>
    </row>
    <row r="10" spans="1:15" x14ac:dyDescent="0.25">
      <c r="E10" s="52">
        <f>B5-B9</f>
        <v>1666</v>
      </c>
      <c r="F10" s="32" t="s">
        <v>28</v>
      </c>
      <c r="I10" s="33"/>
    </row>
    <row r="11" spans="1:15" x14ac:dyDescent="0.25">
      <c r="A11" s="32" t="s">
        <v>29</v>
      </c>
      <c r="B11" s="53" t="e">
        <f>SUM(F22:F80)</f>
        <v>#REF!</v>
      </c>
      <c r="H11" s="54"/>
      <c r="I11" s="46"/>
    </row>
    <row r="12" spans="1:15" x14ac:dyDescent="0.25">
      <c r="A12" s="32" t="s">
        <v>22</v>
      </c>
      <c r="B12" s="55" t="e">
        <f>B11/B8*100</f>
        <v>#REF!</v>
      </c>
      <c r="E12" s="56" t="e">
        <f>-E7/E10</f>
        <v>#REF!</v>
      </c>
      <c r="F12" s="32" t="s">
        <v>30</v>
      </c>
      <c r="H12" s="57"/>
      <c r="I12" s="58">
        <f>B9-I13</f>
        <v>-28</v>
      </c>
      <c r="O12" s="32">
        <f>13.75-13.513</f>
        <v>0.2370000000000001</v>
      </c>
    </row>
    <row r="13" spans="1:15" ht="15" x14ac:dyDescent="0.25">
      <c r="D13" s="32" t="s">
        <v>31</v>
      </c>
      <c r="E13" s="39">
        <f>B8*B6/364</f>
        <v>377.74725274725273</v>
      </c>
      <c r="F13" s="32" t="s">
        <v>32</v>
      </c>
      <c r="H13" s="57"/>
      <c r="I13" s="59">
        <f>MIN(I22:I80)</f>
        <v>42019</v>
      </c>
      <c r="K13" s="32" t="e">
        <f>SUM(K22:K28)</f>
        <v>#REF!</v>
      </c>
      <c r="O13" s="32">
        <f>14.25-14.094</f>
        <v>0.15600000000000058</v>
      </c>
    </row>
    <row r="14" spans="1:15" ht="15" x14ac:dyDescent="0.25">
      <c r="A14" s="32" t="s">
        <v>24</v>
      </c>
      <c r="B14" s="60">
        <f>B18/B8*100</f>
        <v>5.8173076923076925</v>
      </c>
      <c r="E14" s="61"/>
      <c r="I14" s="59"/>
    </row>
    <row r="15" spans="1:15" ht="15" x14ac:dyDescent="0.25">
      <c r="A15" s="32" t="s">
        <v>4</v>
      </c>
      <c r="B15" s="60" t="e">
        <f>B12-B14</f>
        <v>#REF!</v>
      </c>
      <c r="C15" s="57" t="e">
        <f>B15+B14</f>
        <v>#REF!</v>
      </c>
      <c r="E15" s="61"/>
      <c r="I15" s="59"/>
    </row>
    <row r="16" spans="1:15" ht="15" x14ac:dyDescent="0.25">
      <c r="I16" s="59"/>
    </row>
    <row r="17" spans="1:12" x14ac:dyDescent="0.25">
      <c r="A17" s="32" t="s">
        <v>33</v>
      </c>
      <c r="B17" s="52">
        <f>IF(I17&gt;=181,0,I17+1)</f>
        <v>154</v>
      </c>
      <c r="C17" s="32" t="s">
        <v>34</v>
      </c>
      <c r="F17" s="62" t="e">
        <f>-PV(B7/2,6,0.05125,100)</f>
        <v>#REF!</v>
      </c>
      <c r="I17" s="58">
        <f>181+I12</f>
        <v>153</v>
      </c>
    </row>
    <row r="18" spans="1:12" x14ac:dyDescent="0.25">
      <c r="A18" s="32" t="s">
        <v>35</v>
      </c>
      <c r="B18" s="63">
        <f>B8*B6/2*B17/182</f>
        <v>58173.076923076922</v>
      </c>
      <c r="E18" s="58"/>
      <c r="F18" s="54" t="s">
        <v>36</v>
      </c>
    </row>
    <row r="20" spans="1:12" ht="15" x14ac:dyDescent="0.25">
      <c r="A20" s="64" t="s">
        <v>37</v>
      </c>
      <c r="B20" s="64" t="s">
        <v>38</v>
      </c>
      <c r="C20" s="64" t="s">
        <v>39</v>
      </c>
      <c r="D20" s="64" t="s">
        <v>40</v>
      </c>
      <c r="E20" s="64" t="s">
        <v>41</v>
      </c>
      <c r="G20" s="64" t="s">
        <v>42</v>
      </c>
      <c r="L20" s="65"/>
    </row>
    <row r="22" spans="1:12" ht="15" x14ac:dyDescent="0.25">
      <c r="A22" s="33">
        <f>B5</f>
        <v>43657</v>
      </c>
      <c r="B22" s="46">
        <f>B8+$B$6/2*$B$8</f>
        <v>1068750</v>
      </c>
      <c r="C22" s="51">
        <f>IF(A22-$B$9&lt;0,0,A22-$B$9)</f>
        <v>1666</v>
      </c>
      <c r="D22" s="46">
        <f>C22/182</f>
        <v>9.1538461538461533</v>
      </c>
      <c r="E22" s="46" t="e">
        <f>IF(D22&lt;0,0,F22)</f>
        <v>#REF!</v>
      </c>
      <c r="F22" s="46" t="e">
        <f>B22/(1+$B$7/2)^D22</f>
        <v>#REF!</v>
      </c>
      <c r="G22" s="32">
        <f t="shared" ref="G22:G27" si="0">IF($B$9&gt;=A22,0,1)</f>
        <v>1</v>
      </c>
      <c r="H22" s="66"/>
      <c r="I22" s="33">
        <f t="shared" ref="I22:I30" si="1">IF(A22&gt;0,A22,1E+27)</f>
        <v>43657</v>
      </c>
      <c r="J22" s="32">
        <v>7</v>
      </c>
      <c r="K22" s="32" t="e">
        <f>B22/(1+$B$7/2)^J22</f>
        <v>#REF!</v>
      </c>
    </row>
    <row r="23" spans="1:12" ht="15" x14ac:dyDescent="0.25">
      <c r="A23" s="33">
        <f>IF(A22-182&lt;$B$9,0,A22-182)</f>
        <v>43475</v>
      </c>
      <c r="B23" s="46">
        <f t="shared" ref="B23:B80" si="2">IF(G23=0,0,$B$6/2*$B$8)</f>
        <v>68750</v>
      </c>
      <c r="C23" s="51">
        <f t="shared" ref="C23:C80" si="3">IF(A23-$B$9&lt;0,0,A23-$B$9)</f>
        <v>1484</v>
      </c>
      <c r="D23" s="46">
        <f t="shared" ref="D23:D80" si="4">C23/182</f>
        <v>8.1538461538461533</v>
      </c>
      <c r="E23" s="46" t="e">
        <f>IF(D23&lt;0,0,F23)</f>
        <v>#REF!</v>
      </c>
      <c r="F23" s="46" t="e">
        <f t="shared" ref="F23:F80" si="5">B23/(1+$B$7/2)^D23</f>
        <v>#REF!</v>
      </c>
      <c r="G23" s="32">
        <f t="shared" si="0"/>
        <v>1</v>
      </c>
      <c r="I23" s="33">
        <f t="shared" si="1"/>
        <v>43475</v>
      </c>
      <c r="J23" s="32">
        <v>6</v>
      </c>
      <c r="K23" s="32" t="e">
        <f t="shared" ref="K23:K28" si="6">B23/(1+$B$7/2)^J23</f>
        <v>#REF!</v>
      </c>
    </row>
    <row r="24" spans="1:12" ht="15" x14ac:dyDescent="0.25">
      <c r="A24" s="33">
        <f t="shared" ref="A24:A80" si="7">IF(A23-182&lt;$B$9,0,A23-182)</f>
        <v>43293</v>
      </c>
      <c r="B24" s="46">
        <f t="shared" si="2"/>
        <v>68750</v>
      </c>
      <c r="C24" s="51">
        <f t="shared" si="3"/>
        <v>1302</v>
      </c>
      <c r="D24" s="46">
        <f t="shared" si="4"/>
        <v>7.1538461538461542</v>
      </c>
      <c r="E24" s="46" t="e">
        <f>IF(D24&lt;0,0,F24)</f>
        <v>#REF!</v>
      </c>
      <c r="F24" s="46" t="e">
        <f t="shared" si="5"/>
        <v>#REF!</v>
      </c>
      <c r="G24" s="32">
        <f t="shared" si="0"/>
        <v>1</v>
      </c>
      <c r="I24" s="33">
        <f t="shared" si="1"/>
        <v>43293</v>
      </c>
      <c r="J24" s="32">
        <v>5</v>
      </c>
      <c r="K24" s="32" t="e">
        <f t="shared" si="6"/>
        <v>#REF!</v>
      </c>
    </row>
    <row r="25" spans="1:12" ht="15" x14ac:dyDescent="0.25">
      <c r="A25" s="33">
        <f t="shared" si="7"/>
        <v>43111</v>
      </c>
      <c r="B25" s="46">
        <f>IF(G25=0,0,$B$6/2*$B$8)</f>
        <v>68750</v>
      </c>
      <c r="C25" s="51">
        <f t="shared" si="3"/>
        <v>1120</v>
      </c>
      <c r="D25" s="46">
        <f t="shared" si="4"/>
        <v>6.1538461538461542</v>
      </c>
      <c r="E25" s="46" t="e">
        <f>IF(D25&lt;0,0,F25)</f>
        <v>#REF!</v>
      </c>
      <c r="F25" s="46" t="e">
        <f t="shared" si="5"/>
        <v>#REF!</v>
      </c>
      <c r="G25" s="32">
        <f t="shared" si="0"/>
        <v>1</v>
      </c>
      <c r="I25" s="33">
        <f t="shared" si="1"/>
        <v>43111</v>
      </c>
      <c r="J25" s="32">
        <v>4</v>
      </c>
      <c r="K25" s="32" t="e">
        <f t="shared" si="6"/>
        <v>#REF!</v>
      </c>
    </row>
    <row r="26" spans="1:12" ht="15" x14ac:dyDescent="0.25">
      <c r="A26" s="33">
        <f t="shared" si="7"/>
        <v>42929</v>
      </c>
      <c r="B26" s="46">
        <f t="shared" si="2"/>
        <v>68750</v>
      </c>
      <c r="C26" s="51">
        <f t="shared" si="3"/>
        <v>938</v>
      </c>
      <c r="D26" s="46">
        <f t="shared" si="4"/>
        <v>5.1538461538461542</v>
      </c>
      <c r="E26" s="46" t="e">
        <f>IF(G26=0,0,F26)</f>
        <v>#REF!</v>
      </c>
      <c r="F26" s="46" t="e">
        <f t="shared" si="5"/>
        <v>#REF!</v>
      </c>
      <c r="G26" s="32">
        <f t="shared" si="0"/>
        <v>1</v>
      </c>
      <c r="I26" s="33">
        <f t="shared" si="1"/>
        <v>42929</v>
      </c>
      <c r="J26" s="32">
        <v>3</v>
      </c>
      <c r="K26" s="32" t="e">
        <f t="shared" si="6"/>
        <v>#REF!</v>
      </c>
    </row>
    <row r="27" spans="1:12" ht="15" x14ac:dyDescent="0.25">
      <c r="A27" s="33">
        <f t="shared" si="7"/>
        <v>42747</v>
      </c>
      <c r="B27" s="46">
        <f t="shared" si="2"/>
        <v>68750</v>
      </c>
      <c r="C27" s="51">
        <f t="shared" si="3"/>
        <v>756</v>
      </c>
      <c r="D27" s="46">
        <f t="shared" si="4"/>
        <v>4.1538461538461542</v>
      </c>
      <c r="E27" s="46" t="e">
        <f t="shared" ref="E27:E80" si="8">IF(G27=0,0,F27)</f>
        <v>#REF!</v>
      </c>
      <c r="F27" s="46" t="e">
        <f t="shared" si="5"/>
        <v>#REF!</v>
      </c>
      <c r="G27" s="32">
        <f t="shared" si="0"/>
        <v>1</v>
      </c>
      <c r="I27" s="33">
        <f t="shared" si="1"/>
        <v>42747</v>
      </c>
      <c r="J27" s="32">
        <v>2</v>
      </c>
      <c r="K27" s="32" t="e">
        <f t="shared" si="6"/>
        <v>#REF!</v>
      </c>
    </row>
    <row r="28" spans="1:12" ht="15" x14ac:dyDescent="0.25">
      <c r="A28" s="33">
        <f t="shared" si="7"/>
        <v>42565</v>
      </c>
      <c r="B28" s="46">
        <f t="shared" si="2"/>
        <v>68750</v>
      </c>
      <c r="C28" s="51">
        <f t="shared" si="3"/>
        <v>574</v>
      </c>
      <c r="D28" s="46">
        <f t="shared" si="4"/>
        <v>3.1538461538461537</v>
      </c>
      <c r="E28" s="46" t="e">
        <f t="shared" si="8"/>
        <v>#REF!</v>
      </c>
      <c r="F28" s="46" t="e">
        <f t="shared" si="5"/>
        <v>#REF!</v>
      </c>
      <c r="G28" s="32">
        <f>IF($B$9&gt;=A28,0,1)</f>
        <v>1</v>
      </c>
      <c r="I28" s="33">
        <f t="shared" si="1"/>
        <v>42565</v>
      </c>
      <c r="J28" s="32">
        <v>1</v>
      </c>
      <c r="K28" s="32" t="e">
        <f t="shared" si="6"/>
        <v>#REF!</v>
      </c>
    </row>
    <row r="29" spans="1:12" ht="15" x14ac:dyDescent="0.25">
      <c r="A29" s="33">
        <f t="shared" si="7"/>
        <v>42383</v>
      </c>
      <c r="B29" s="46">
        <f t="shared" si="2"/>
        <v>68750</v>
      </c>
      <c r="C29" s="51">
        <f>IF(A29-$B$9&lt;0,0,A29-$B$9)</f>
        <v>392</v>
      </c>
      <c r="D29" s="46">
        <f t="shared" si="4"/>
        <v>2.1538461538461537</v>
      </c>
      <c r="E29" s="46" t="e">
        <f t="shared" si="8"/>
        <v>#REF!</v>
      </c>
      <c r="F29" s="46" t="e">
        <f t="shared" si="5"/>
        <v>#REF!</v>
      </c>
      <c r="G29" s="32">
        <f>IF($B$9&gt;=A29,0,1)</f>
        <v>1</v>
      </c>
      <c r="I29" s="33">
        <f t="shared" si="1"/>
        <v>42383</v>
      </c>
    </row>
    <row r="30" spans="1:12" ht="15" x14ac:dyDescent="0.25">
      <c r="A30" s="33">
        <f t="shared" si="7"/>
        <v>42201</v>
      </c>
      <c r="B30" s="46">
        <f t="shared" si="2"/>
        <v>68750</v>
      </c>
      <c r="C30" s="51">
        <f t="shared" si="3"/>
        <v>210</v>
      </c>
      <c r="D30" s="46">
        <f t="shared" si="4"/>
        <v>1.1538461538461537</v>
      </c>
      <c r="E30" s="46" t="e">
        <f t="shared" si="8"/>
        <v>#REF!</v>
      </c>
      <c r="F30" s="46" t="e">
        <f t="shared" si="5"/>
        <v>#REF!</v>
      </c>
      <c r="G30" s="32">
        <f t="shared" ref="G30:G80" si="9">IF($B$9&gt;=A30,0,1)</f>
        <v>1</v>
      </c>
      <c r="I30" s="33">
        <f t="shared" si="1"/>
        <v>42201</v>
      </c>
    </row>
    <row r="31" spans="1:12" ht="15" x14ac:dyDescent="0.25">
      <c r="A31" s="33">
        <f t="shared" si="7"/>
        <v>42019</v>
      </c>
      <c r="B31" s="46">
        <f t="shared" si="2"/>
        <v>68750</v>
      </c>
      <c r="C31" s="51">
        <f t="shared" si="3"/>
        <v>28</v>
      </c>
      <c r="D31" s="46">
        <f t="shared" si="4"/>
        <v>0.15384615384615385</v>
      </c>
      <c r="E31" s="46" t="e">
        <f t="shared" si="8"/>
        <v>#REF!</v>
      </c>
      <c r="F31" s="46" t="e">
        <f t="shared" si="5"/>
        <v>#REF!</v>
      </c>
      <c r="G31" s="32">
        <f t="shared" si="9"/>
        <v>1</v>
      </c>
      <c r="I31" s="33">
        <f>IF(A31&gt;0,A31,1E+27)</f>
        <v>42019</v>
      </c>
    </row>
    <row r="32" spans="1:12" ht="15" x14ac:dyDescent="0.25">
      <c r="A32" s="33">
        <f t="shared" si="7"/>
        <v>0</v>
      </c>
      <c r="B32" s="46">
        <f t="shared" si="2"/>
        <v>0</v>
      </c>
      <c r="C32" s="51">
        <f t="shared" si="3"/>
        <v>0</v>
      </c>
      <c r="D32" s="46">
        <f t="shared" si="4"/>
        <v>0</v>
      </c>
      <c r="E32" s="46">
        <f t="shared" si="8"/>
        <v>0</v>
      </c>
      <c r="F32" s="46" t="e">
        <f t="shared" si="5"/>
        <v>#REF!</v>
      </c>
      <c r="G32" s="32">
        <f t="shared" si="9"/>
        <v>0</v>
      </c>
      <c r="I32" s="33">
        <f t="shared" ref="I32:I80" si="10">IF(A32&gt;0,A32,1E+27)</f>
        <v>1E+27</v>
      </c>
    </row>
    <row r="33" spans="1:9" ht="15" x14ac:dyDescent="0.25">
      <c r="A33" s="33">
        <f t="shared" si="7"/>
        <v>0</v>
      </c>
      <c r="B33" s="46">
        <f t="shared" si="2"/>
        <v>0</v>
      </c>
      <c r="C33" s="51">
        <f t="shared" si="3"/>
        <v>0</v>
      </c>
      <c r="D33" s="46">
        <f t="shared" si="4"/>
        <v>0</v>
      </c>
      <c r="E33" s="46">
        <f t="shared" si="8"/>
        <v>0</v>
      </c>
      <c r="F33" s="46" t="e">
        <f t="shared" si="5"/>
        <v>#REF!</v>
      </c>
      <c r="G33" s="32">
        <f t="shared" si="9"/>
        <v>0</v>
      </c>
      <c r="I33" s="33">
        <f t="shared" si="10"/>
        <v>1E+27</v>
      </c>
    </row>
    <row r="34" spans="1:9" ht="15" x14ac:dyDescent="0.25">
      <c r="A34" s="33">
        <f t="shared" si="7"/>
        <v>0</v>
      </c>
      <c r="B34" s="46">
        <f t="shared" si="2"/>
        <v>0</v>
      </c>
      <c r="C34" s="51">
        <f t="shared" si="3"/>
        <v>0</v>
      </c>
      <c r="D34" s="46">
        <f t="shared" si="4"/>
        <v>0</v>
      </c>
      <c r="E34" s="46">
        <f t="shared" si="8"/>
        <v>0</v>
      </c>
      <c r="F34" s="46" t="e">
        <f t="shared" si="5"/>
        <v>#REF!</v>
      </c>
      <c r="G34" s="32">
        <f t="shared" si="9"/>
        <v>0</v>
      </c>
      <c r="I34" s="33">
        <f t="shared" si="10"/>
        <v>1E+27</v>
      </c>
    </row>
    <row r="35" spans="1:9" ht="15" x14ac:dyDescent="0.25">
      <c r="A35" s="33">
        <f t="shared" si="7"/>
        <v>0</v>
      </c>
      <c r="B35" s="46">
        <f t="shared" si="2"/>
        <v>0</v>
      </c>
      <c r="C35" s="51">
        <f t="shared" si="3"/>
        <v>0</v>
      </c>
      <c r="D35" s="46">
        <f t="shared" si="4"/>
        <v>0</v>
      </c>
      <c r="E35" s="46">
        <f t="shared" si="8"/>
        <v>0</v>
      </c>
      <c r="F35" s="46" t="e">
        <f t="shared" si="5"/>
        <v>#REF!</v>
      </c>
      <c r="G35" s="32">
        <f t="shared" si="9"/>
        <v>0</v>
      </c>
      <c r="I35" s="33">
        <f t="shared" si="10"/>
        <v>1E+27</v>
      </c>
    </row>
    <row r="36" spans="1:9" ht="15" x14ac:dyDescent="0.25">
      <c r="A36" s="33">
        <f t="shared" si="7"/>
        <v>0</v>
      </c>
      <c r="B36" s="46">
        <f t="shared" si="2"/>
        <v>0</v>
      </c>
      <c r="C36" s="51">
        <f t="shared" si="3"/>
        <v>0</v>
      </c>
      <c r="D36" s="46">
        <f t="shared" si="4"/>
        <v>0</v>
      </c>
      <c r="E36" s="46">
        <f t="shared" si="8"/>
        <v>0</v>
      </c>
      <c r="F36" s="46" t="e">
        <f t="shared" si="5"/>
        <v>#REF!</v>
      </c>
      <c r="G36" s="32">
        <f t="shared" si="9"/>
        <v>0</v>
      </c>
      <c r="I36" s="33">
        <f t="shared" si="10"/>
        <v>1E+27</v>
      </c>
    </row>
    <row r="37" spans="1:9" ht="15" x14ac:dyDescent="0.25">
      <c r="A37" s="33">
        <f t="shared" si="7"/>
        <v>0</v>
      </c>
      <c r="B37" s="46">
        <f t="shared" si="2"/>
        <v>0</v>
      </c>
      <c r="C37" s="51">
        <f t="shared" si="3"/>
        <v>0</v>
      </c>
      <c r="D37" s="46">
        <f t="shared" si="4"/>
        <v>0</v>
      </c>
      <c r="E37" s="46">
        <f t="shared" si="8"/>
        <v>0</v>
      </c>
      <c r="F37" s="46" t="e">
        <f t="shared" si="5"/>
        <v>#REF!</v>
      </c>
      <c r="G37" s="32">
        <f t="shared" si="9"/>
        <v>0</v>
      </c>
      <c r="I37" s="33">
        <f t="shared" si="10"/>
        <v>1E+27</v>
      </c>
    </row>
    <row r="38" spans="1:9" ht="15" x14ac:dyDescent="0.25">
      <c r="A38" s="33">
        <f t="shared" si="7"/>
        <v>0</v>
      </c>
      <c r="B38" s="46">
        <f t="shared" si="2"/>
        <v>0</v>
      </c>
      <c r="C38" s="51">
        <f t="shared" si="3"/>
        <v>0</v>
      </c>
      <c r="D38" s="46">
        <f t="shared" si="4"/>
        <v>0</v>
      </c>
      <c r="E38" s="46">
        <f t="shared" si="8"/>
        <v>0</v>
      </c>
      <c r="F38" s="46" t="e">
        <f t="shared" si="5"/>
        <v>#REF!</v>
      </c>
      <c r="G38" s="32">
        <f t="shared" si="9"/>
        <v>0</v>
      </c>
      <c r="I38" s="33">
        <f t="shared" si="10"/>
        <v>1E+27</v>
      </c>
    </row>
    <row r="39" spans="1:9" ht="15" x14ac:dyDescent="0.25">
      <c r="A39" s="33">
        <f t="shared" si="7"/>
        <v>0</v>
      </c>
      <c r="B39" s="46">
        <f t="shared" si="2"/>
        <v>0</v>
      </c>
      <c r="C39" s="51">
        <f t="shared" si="3"/>
        <v>0</v>
      </c>
      <c r="D39" s="46">
        <f t="shared" si="4"/>
        <v>0</v>
      </c>
      <c r="E39" s="46">
        <f t="shared" si="8"/>
        <v>0</v>
      </c>
      <c r="F39" s="46" t="e">
        <f t="shared" si="5"/>
        <v>#REF!</v>
      </c>
      <c r="G39" s="32">
        <f t="shared" si="9"/>
        <v>0</v>
      </c>
      <c r="I39" s="33">
        <f t="shared" si="10"/>
        <v>1E+27</v>
      </c>
    </row>
    <row r="40" spans="1:9" ht="15" x14ac:dyDescent="0.25">
      <c r="A40" s="33">
        <f t="shared" si="7"/>
        <v>0</v>
      </c>
      <c r="B40" s="46">
        <f t="shared" si="2"/>
        <v>0</v>
      </c>
      <c r="C40" s="51">
        <f t="shared" si="3"/>
        <v>0</v>
      </c>
      <c r="D40" s="46">
        <f t="shared" si="4"/>
        <v>0</v>
      </c>
      <c r="E40" s="46">
        <f t="shared" si="8"/>
        <v>0</v>
      </c>
      <c r="F40" s="46" t="e">
        <f t="shared" si="5"/>
        <v>#REF!</v>
      </c>
      <c r="G40" s="32">
        <f t="shared" si="9"/>
        <v>0</v>
      </c>
      <c r="I40" s="33">
        <f t="shared" si="10"/>
        <v>1E+27</v>
      </c>
    </row>
    <row r="41" spans="1:9" ht="15" x14ac:dyDescent="0.25">
      <c r="A41" s="33">
        <f t="shared" si="7"/>
        <v>0</v>
      </c>
      <c r="B41" s="46">
        <f t="shared" si="2"/>
        <v>0</v>
      </c>
      <c r="C41" s="51">
        <f t="shared" si="3"/>
        <v>0</v>
      </c>
      <c r="D41" s="46">
        <f t="shared" si="4"/>
        <v>0</v>
      </c>
      <c r="E41" s="46">
        <f t="shared" si="8"/>
        <v>0</v>
      </c>
      <c r="F41" s="46" t="e">
        <f t="shared" si="5"/>
        <v>#REF!</v>
      </c>
      <c r="G41" s="32">
        <f t="shared" si="9"/>
        <v>0</v>
      </c>
      <c r="I41" s="33">
        <f t="shared" si="10"/>
        <v>1E+27</v>
      </c>
    </row>
    <row r="42" spans="1:9" ht="15" x14ac:dyDescent="0.25">
      <c r="A42" s="33">
        <f t="shared" si="7"/>
        <v>0</v>
      </c>
      <c r="B42" s="46">
        <f t="shared" si="2"/>
        <v>0</v>
      </c>
      <c r="C42" s="51">
        <f t="shared" si="3"/>
        <v>0</v>
      </c>
      <c r="D42" s="46">
        <f t="shared" si="4"/>
        <v>0</v>
      </c>
      <c r="E42" s="46">
        <f t="shared" si="8"/>
        <v>0</v>
      </c>
      <c r="F42" s="46" t="e">
        <f t="shared" si="5"/>
        <v>#REF!</v>
      </c>
      <c r="G42" s="32">
        <f t="shared" si="9"/>
        <v>0</v>
      </c>
      <c r="I42" s="33">
        <f t="shared" si="10"/>
        <v>1E+27</v>
      </c>
    </row>
    <row r="43" spans="1:9" ht="15" x14ac:dyDescent="0.25">
      <c r="A43" s="33">
        <f t="shared" si="7"/>
        <v>0</v>
      </c>
      <c r="B43" s="46">
        <f t="shared" si="2"/>
        <v>0</v>
      </c>
      <c r="C43" s="51">
        <f t="shared" si="3"/>
        <v>0</v>
      </c>
      <c r="D43" s="46">
        <f t="shared" si="4"/>
        <v>0</v>
      </c>
      <c r="E43" s="46">
        <f t="shared" si="8"/>
        <v>0</v>
      </c>
      <c r="F43" s="46" t="e">
        <f t="shared" si="5"/>
        <v>#REF!</v>
      </c>
      <c r="G43" s="32">
        <f t="shared" si="9"/>
        <v>0</v>
      </c>
      <c r="I43" s="33">
        <f t="shared" si="10"/>
        <v>1E+27</v>
      </c>
    </row>
    <row r="44" spans="1:9" ht="15" x14ac:dyDescent="0.25">
      <c r="A44" s="33">
        <f t="shared" si="7"/>
        <v>0</v>
      </c>
      <c r="B44" s="46">
        <f t="shared" si="2"/>
        <v>0</v>
      </c>
      <c r="C44" s="51">
        <f t="shared" si="3"/>
        <v>0</v>
      </c>
      <c r="D44" s="46">
        <f t="shared" si="4"/>
        <v>0</v>
      </c>
      <c r="E44" s="46">
        <f t="shared" si="8"/>
        <v>0</v>
      </c>
      <c r="F44" s="46" t="e">
        <f t="shared" si="5"/>
        <v>#REF!</v>
      </c>
      <c r="G44" s="32">
        <f t="shared" si="9"/>
        <v>0</v>
      </c>
      <c r="I44" s="33">
        <f t="shared" si="10"/>
        <v>1E+27</v>
      </c>
    </row>
    <row r="45" spans="1:9" ht="15" x14ac:dyDescent="0.25">
      <c r="A45" s="33">
        <f t="shared" si="7"/>
        <v>0</v>
      </c>
      <c r="B45" s="46">
        <f t="shared" si="2"/>
        <v>0</v>
      </c>
      <c r="C45" s="51">
        <f t="shared" si="3"/>
        <v>0</v>
      </c>
      <c r="D45" s="46">
        <f t="shared" si="4"/>
        <v>0</v>
      </c>
      <c r="E45" s="46">
        <f t="shared" si="8"/>
        <v>0</v>
      </c>
      <c r="F45" s="46" t="e">
        <f t="shared" si="5"/>
        <v>#REF!</v>
      </c>
      <c r="G45" s="32">
        <f t="shared" si="9"/>
        <v>0</v>
      </c>
      <c r="I45" s="33">
        <f t="shared" si="10"/>
        <v>1E+27</v>
      </c>
    </row>
    <row r="46" spans="1:9" ht="15" x14ac:dyDescent="0.25">
      <c r="A46" s="33">
        <f t="shared" si="7"/>
        <v>0</v>
      </c>
      <c r="B46" s="46">
        <f t="shared" si="2"/>
        <v>0</v>
      </c>
      <c r="C46" s="51">
        <f t="shared" si="3"/>
        <v>0</v>
      </c>
      <c r="D46" s="46">
        <f t="shared" si="4"/>
        <v>0</v>
      </c>
      <c r="E46" s="46">
        <f t="shared" si="8"/>
        <v>0</v>
      </c>
      <c r="F46" s="46" t="e">
        <f t="shared" si="5"/>
        <v>#REF!</v>
      </c>
      <c r="G46" s="32">
        <f t="shared" si="9"/>
        <v>0</v>
      </c>
      <c r="I46" s="33">
        <f t="shared" si="10"/>
        <v>1E+27</v>
      </c>
    </row>
    <row r="47" spans="1:9" ht="15" x14ac:dyDescent="0.25">
      <c r="A47" s="33">
        <f t="shared" si="7"/>
        <v>0</v>
      </c>
      <c r="B47" s="46">
        <f t="shared" si="2"/>
        <v>0</v>
      </c>
      <c r="C47" s="51">
        <f t="shared" si="3"/>
        <v>0</v>
      </c>
      <c r="D47" s="46">
        <f t="shared" si="4"/>
        <v>0</v>
      </c>
      <c r="E47" s="46">
        <f t="shared" si="8"/>
        <v>0</v>
      </c>
      <c r="F47" s="46" t="e">
        <f t="shared" si="5"/>
        <v>#REF!</v>
      </c>
      <c r="G47" s="32">
        <f t="shared" si="9"/>
        <v>0</v>
      </c>
      <c r="I47" s="33">
        <f t="shared" si="10"/>
        <v>1E+27</v>
      </c>
    </row>
    <row r="48" spans="1:9" ht="15" x14ac:dyDescent="0.25">
      <c r="A48" s="33">
        <f t="shared" si="7"/>
        <v>0</v>
      </c>
      <c r="B48" s="46">
        <f t="shared" si="2"/>
        <v>0</v>
      </c>
      <c r="C48" s="51">
        <f t="shared" si="3"/>
        <v>0</v>
      </c>
      <c r="D48" s="46">
        <f t="shared" si="4"/>
        <v>0</v>
      </c>
      <c r="E48" s="46">
        <f t="shared" si="8"/>
        <v>0</v>
      </c>
      <c r="F48" s="46" t="e">
        <f t="shared" si="5"/>
        <v>#REF!</v>
      </c>
      <c r="G48" s="32">
        <f t="shared" si="9"/>
        <v>0</v>
      </c>
      <c r="I48" s="33">
        <f t="shared" si="10"/>
        <v>1E+27</v>
      </c>
    </row>
    <row r="49" spans="1:9" ht="15" x14ac:dyDescent="0.25">
      <c r="A49" s="33">
        <f t="shared" si="7"/>
        <v>0</v>
      </c>
      <c r="B49" s="46">
        <f t="shared" si="2"/>
        <v>0</v>
      </c>
      <c r="C49" s="51">
        <f t="shared" si="3"/>
        <v>0</v>
      </c>
      <c r="D49" s="46">
        <f t="shared" si="4"/>
        <v>0</v>
      </c>
      <c r="E49" s="46">
        <f t="shared" si="8"/>
        <v>0</v>
      </c>
      <c r="F49" s="46" t="e">
        <f t="shared" si="5"/>
        <v>#REF!</v>
      </c>
      <c r="G49" s="32">
        <f t="shared" si="9"/>
        <v>0</v>
      </c>
      <c r="I49" s="33">
        <f t="shared" si="10"/>
        <v>1E+27</v>
      </c>
    </row>
    <row r="50" spans="1:9" ht="15" x14ac:dyDescent="0.25">
      <c r="A50" s="33">
        <f t="shared" si="7"/>
        <v>0</v>
      </c>
      <c r="B50" s="46">
        <f t="shared" si="2"/>
        <v>0</v>
      </c>
      <c r="C50" s="51">
        <f t="shared" si="3"/>
        <v>0</v>
      </c>
      <c r="D50" s="46">
        <f t="shared" si="4"/>
        <v>0</v>
      </c>
      <c r="E50" s="46">
        <f t="shared" si="8"/>
        <v>0</v>
      </c>
      <c r="F50" s="46" t="e">
        <f t="shared" si="5"/>
        <v>#REF!</v>
      </c>
      <c r="G50" s="32">
        <f t="shared" si="9"/>
        <v>0</v>
      </c>
      <c r="I50" s="33">
        <f t="shared" si="10"/>
        <v>1E+27</v>
      </c>
    </row>
    <row r="51" spans="1:9" ht="15" x14ac:dyDescent="0.25">
      <c r="A51" s="33">
        <f t="shared" si="7"/>
        <v>0</v>
      </c>
      <c r="B51" s="46">
        <f t="shared" si="2"/>
        <v>0</v>
      </c>
      <c r="C51" s="51">
        <f t="shared" si="3"/>
        <v>0</v>
      </c>
      <c r="D51" s="46">
        <f t="shared" si="4"/>
        <v>0</v>
      </c>
      <c r="E51" s="46">
        <f t="shared" si="8"/>
        <v>0</v>
      </c>
      <c r="F51" s="46" t="e">
        <f t="shared" si="5"/>
        <v>#REF!</v>
      </c>
      <c r="G51" s="32">
        <f t="shared" si="9"/>
        <v>0</v>
      </c>
      <c r="I51" s="33">
        <f t="shared" si="10"/>
        <v>1E+27</v>
      </c>
    </row>
    <row r="52" spans="1:9" ht="15" x14ac:dyDescent="0.25">
      <c r="A52" s="33">
        <f t="shared" si="7"/>
        <v>0</v>
      </c>
      <c r="B52" s="46">
        <f t="shared" si="2"/>
        <v>0</v>
      </c>
      <c r="C52" s="51">
        <f t="shared" si="3"/>
        <v>0</v>
      </c>
      <c r="D52" s="46">
        <f t="shared" si="4"/>
        <v>0</v>
      </c>
      <c r="E52" s="46">
        <f t="shared" si="8"/>
        <v>0</v>
      </c>
      <c r="F52" s="46" t="e">
        <f t="shared" si="5"/>
        <v>#REF!</v>
      </c>
      <c r="G52" s="32">
        <f t="shared" si="9"/>
        <v>0</v>
      </c>
      <c r="I52" s="33">
        <f t="shared" si="10"/>
        <v>1E+27</v>
      </c>
    </row>
    <row r="53" spans="1:9" ht="15" x14ac:dyDescent="0.25">
      <c r="A53" s="33">
        <f t="shared" si="7"/>
        <v>0</v>
      </c>
      <c r="B53" s="46">
        <f t="shared" si="2"/>
        <v>0</v>
      </c>
      <c r="C53" s="51">
        <f t="shared" si="3"/>
        <v>0</v>
      </c>
      <c r="D53" s="46">
        <f t="shared" si="4"/>
        <v>0</v>
      </c>
      <c r="E53" s="46">
        <f t="shared" si="8"/>
        <v>0</v>
      </c>
      <c r="F53" s="46" t="e">
        <f t="shared" si="5"/>
        <v>#REF!</v>
      </c>
      <c r="G53" s="32">
        <f t="shared" si="9"/>
        <v>0</v>
      </c>
      <c r="I53" s="33">
        <f t="shared" si="10"/>
        <v>1E+27</v>
      </c>
    </row>
    <row r="54" spans="1:9" ht="15" x14ac:dyDescent="0.25">
      <c r="A54" s="33">
        <f t="shared" si="7"/>
        <v>0</v>
      </c>
      <c r="B54" s="46">
        <f t="shared" si="2"/>
        <v>0</v>
      </c>
      <c r="C54" s="51">
        <f t="shared" si="3"/>
        <v>0</v>
      </c>
      <c r="D54" s="46">
        <f t="shared" si="4"/>
        <v>0</v>
      </c>
      <c r="E54" s="46">
        <f t="shared" si="8"/>
        <v>0</v>
      </c>
      <c r="F54" s="46" t="e">
        <f t="shared" si="5"/>
        <v>#REF!</v>
      </c>
      <c r="G54" s="32">
        <f t="shared" si="9"/>
        <v>0</v>
      </c>
      <c r="I54" s="33">
        <f t="shared" si="10"/>
        <v>1E+27</v>
      </c>
    </row>
    <row r="55" spans="1:9" ht="15" x14ac:dyDescent="0.25">
      <c r="A55" s="33">
        <f t="shared" si="7"/>
        <v>0</v>
      </c>
      <c r="B55" s="46">
        <f t="shared" si="2"/>
        <v>0</v>
      </c>
      <c r="C55" s="51">
        <f t="shared" si="3"/>
        <v>0</v>
      </c>
      <c r="D55" s="46">
        <f t="shared" si="4"/>
        <v>0</v>
      </c>
      <c r="E55" s="46">
        <f t="shared" si="8"/>
        <v>0</v>
      </c>
      <c r="F55" s="46" t="e">
        <f t="shared" si="5"/>
        <v>#REF!</v>
      </c>
      <c r="G55" s="32">
        <f t="shared" si="9"/>
        <v>0</v>
      </c>
      <c r="I55" s="33">
        <f t="shared" si="10"/>
        <v>1E+27</v>
      </c>
    </row>
    <row r="56" spans="1:9" ht="15" x14ac:dyDescent="0.25">
      <c r="A56" s="33">
        <f t="shared" si="7"/>
        <v>0</v>
      </c>
      <c r="B56" s="46">
        <f t="shared" si="2"/>
        <v>0</v>
      </c>
      <c r="C56" s="51">
        <f t="shared" si="3"/>
        <v>0</v>
      </c>
      <c r="D56" s="46">
        <f t="shared" si="4"/>
        <v>0</v>
      </c>
      <c r="E56" s="46">
        <f t="shared" si="8"/>
        <v>0</v>
      </c>
      <c r="F56" s="46" t="e">
        <f t="shared" si="5"/>
        <v>#REF!</v>
      </c>
      <c r="G56" s="32">
        <f t="shared" si="9"/>
        <v>0</v>
      </c>
      <c r="I56" s="33">
        <f t="shared" si="10"/>
        <v>1E+27</v>
      </c>
    </row>
    <row r="57" spans="1:9" ht="15" x14ac:dyDescent="0.25">
      <c r="A57" s="33">
        <f t="shared" si="7"/>
        <v>0</v>
      </c>
      <c r="B57" s="46">
        <f t="shared" si="2"/>
        <v>0</v>
      </c>
      <c r="C57" s="51">
        <f t="shared" si="3"/>
        <v>0</v>
      </c>
      <c r="D57" s="46">
        <f t="shared" si="4"/>
        <v>0</v>
      </c>
      <c r="E57" s="46">
        <f t="shared" si="8"/>
        <v>0</v>
      </c>
      <c r="F57" s="46" t="e">
        <f t="shared" si="5"/>
        <v>#REF!</v>
      </c>
      <c r="G57" s="32">
        <f t="shared" si="9"/>
        <v>0</v>
      </c>
      <c r="I57" s="33">
        <f t="shared" si="10"/>
        <v>1E+27</v>
      </c>
    </row>
    <row r="58" spans="1:9" ht="15" x14ac:dyDescent="0.25">
      <c r="A58" s="33">
        <f t="shared" si="7"/>
        <v>0</v>
      </c>
      <c r="B58" s="46">
        <f t="shared" si="2"/>
        <v>0</v>
      </c>
      <c r="C58" s="51">
        <f t="shared" si="3"/>
        <v>0</v>
      </c>
      <c r="D58" s="46">
        <f t="shared" si="4"/>
        <v>0</v>
      </c>
      <c r="E58" s="46">
        <f t="shared" si="8"/>
        <v>0</v>
      </c>
      <c r="F58" s="46" t="e">
        <f t="shared" si="5"/>
        <v>#REF!</v>
      </c>
      <c r="G58" s="32">
        <f t="shared" si="9"/>
        <v>0</v>
      </c>
      <c r="I58" s="33">
        <f t="shared" si="10"/>
        <v>1E+27</v>
      </c>
    </row>
    <row r="59" spans="1:9" ht="15" x14ac:dyDescent="0.25">
      <c r="A59" s="33">
        <f t="shared" si="7"/>
        <v>0</v>
      </c>
      <c r="B59" s="46">
        <f t="shared" si="2"/>
        <v>0</v>
      </c>
      <c r="C59" s="51">
        <f t="shared" si="3"/>
        <v>0</v>
      </c>
      <c r="D59" s="46">
        <f t="shared" si="4"/>
        <v>0</v>
      </c>
      <c r="E59" s="46">
        <f t="shared" si="8"/>
        <v>0</v>
      </c>
      <c r="F59" s="46" t="e">
        <f t="shared" si="5"/>
        <v>#REF!</v>
      </c>
      <c r="G59" s="32">
        <f t="shared" si="9"/>
        <v>0</v>
      </c>
      <c r="I59" s="33">
        <f t="shared" si="10"/>
        <v>1E+27</v>
      </c>
    </row>
    <row r="60" spans="1:9" ht="15" x14ac:dyDescent="0.25">
      <c r="A60" s="33">
        <f t="shared" si="7"/>
        <v>0</v>
      </c>
      <c r="B60" s="46">
        <f t="shared" si="2"/>
        <v>0</v>
      </c>
      <c r="C60" s="51">
        <f t="shared" si="3"/>
        <v>0</v>
      </c>
      <c r="D60" s="46">
        <f t="shared" si="4"/>
        <v>0</v>
      </c>
      <c r="E60" s="46">
        <f t="shared" si="8"/>
        <v>0</v>
      </c>
      <c r="F60" s="46" t="e">
        <f t="shared" si="5"/>
        <v>#REF!</v>
      </c>
      <c r="G60" s="32">
        <f t="shared" si="9"/>
        <v>0</v>
      </c>
      <c r="I60" s="33">
        <f t="shared" si="10"/>
        <v>1E+27</v>
      </c>
    </row>
    <row r="61" spans="1:9" ht="15" x14ac:dyDescent="0.25">
      <c r="A61" s="33">
        <f t="shared" si="7"/>
        <v>0</v>
      </c>
      <c r="B61" s="46">
        <f t="shared" si="2"/>
        <v>0</v>
      </c>
      <c r="C61" s="51">
        <f t="shared" si="3"/>
        <v>0</v>
      </c>
      <c r="D61" s="46">
        <f t="shared" si="4"/>
        <v>0</v>
      </c>
      <c r="E61" s="46">
        <f t="shared" si="8"/>
        <v>0</v>
      </c>
      <c r="F61" s="46" t="e">
        <f t="shared" si="5"/>
        <v>#REF!</v>
      </c>
      <c r="G61" s="32">
        <f t="shared" si="9"/>
        <v>0</v>
      </c>
      <c r="I61" s="33">
        <f t="shared" si="10"/>
        <v>1E+27</v>
      </c>
    </row>
    <row r="62" spans="1:9" ht="15" x14ac:dyDescent="0.25">
      <c r="A62" s="33">
        <f t="shared" si="7"/>
        <v>0</v>
      </c>
      <c r="B62" s="46">
        <f t="shared" si="2"/>
        <v>0</v>
      </c>
      <c r="C62" s="51">
        <f t="shared" si="3"/>
        <v>0</v>
      </c>
      <c r="D62" s="46">
        <f t="shared" si="4"/>
        <v>0</v>
      </c>
      <c r="E62" s="46">
        <f t="shared" si="8"/>
        <v>0</v>
      </c>
      <c r="F62" s="46" t="e">
        <f t="shared" si="5"/>
        <v>#REF!</v>
      </c>
      <c r="G62" s="32">
        <f t="shared" si="9"/>
        <v>0</v>
      </c>
      <c r="I62" s="33">
        <f t="shared" si="10"/>
        <v>1E+27</v>
      </c>
    </row>
    <row r="63" spans="1:9" ht="15" x14ac:dyDescent="0.25">
      <c r="A63" s="33">
        <f t="shared" si="7"/>
        <v>0</v>
      </c>
      <c r="B63" s="46">
        <f t="shared" si="2"/>
        <v>0</v>
      </c>
      <c r="C63" s="51">
        <f t="shared" si="3"/>
        <v>0</v>
      </c>
      <c r="D63" s="46">
        <f t="shared" si="4"/>
        <v>0</v>
      </c>
      <c r="E63" s="46">
        <f t="shared" si="8"/>
        <v>0</v>
      </c>
      <c r="F63" s="46" t="e">
        <f t="shared" si="5"/>
        <v>#REF!</v>
      </c>
      <c r="G63" s="32">
        <f t="shared" si="9"/>
        <v>0</v>
      </c>
      <c r="I63" s="33">
        <f t="shared" si="10"/>
        <v>1E+27</v>
      </c>
    </row>
    <row r="64" spans="1:9" ht="15" x14ac:dyDescent="0.25">
      <c r="A64" s="33">
        <f t="shared" si="7"/>
        <v>0</v>
      </c>
      <c r="B64" s="46">
        <f t="shared" si="2"/>
        <v>0</v>
      </c>
      <c r="C64" s="51">
        <f t="shared" si="3"/>
        <v>0</v>
      </c>
      <c r="D64" s="46">
        <f t="shared" si="4"/>
        <v>0</v>
      </c>
      <c r="E64" s="46">
        <f t="shared" si="8"/>
        <v>0</v>
      </c>
      <c r="F64" s="46" t="e">
        <f t="shared" si="5"/>
        <v>#REF!</v>
      </c>
      <c r="G64" s="32">
        <f t="shared" si="9"/>
        <v>0</v>
      </c>
      <c r="I64" s="33">
        <f t="shared" si="10"/>
        <v>1E+27</v>
      </c>
    </row>
    <row r="65" spans="1:9" ht="15" x14ac:dyDescent="0.25">
      <c r="A65" s="33">
        <f t="shared" si="7"/>
        <v>0</v>
      </c>
      <c r="B65" s="46">
        <f t="shared" si="2"/>
        <v>0</v>
      </c>
      <c r="C65" s="51">
        <f t="shared" si="3"/>
        <v>0</v>
      </c>
      <c r="D65" s="46">
        <f t="shared" si="4"/>
        <v>0</v>
      </c>
      <c r="E65" s="46">
        <f t="shared" si="8"/>
        <v>0</v>
      </c>
      <c r="F65" s="46" t="e">
        <f t="shared" si="5"/>
        <v>#REF!</v>
      </c>
      <c r="G65" s="32">
        <f t="shared" si="9"/>
        <v>0</v>
      </c>
      <c r="I65" s="33">
        <f t="shared" si="10"/>
        <v>1E+27</v>
      </c>
    </row>
    <row r="66" spans="1:9" ht="15" x14ac:dyDescent="0.25">
      <c r="A66" s="33">
        <f t="shared" si="7"/>
        <v>0</v>
      </c>
      <c r="B66" s="46">
        <f t="shared" si="2"/>
        <v>0</v>
      </c>
      <c r="C66" s="51">
        <f t="shared" si="3"/>
        <v>0</v>
      </c>
      <c r="D66" s="46">
        <f t="shared" si="4"/>
        <v>0</v>
      </c>
      <c r="E66" s="46">
        <f t="shared" si="8"/>
        <v>0</v>
      </c>
      <c r="F66" s="46" t="e">
        <f t="shared" si="5"/>
        <v>#REF!</v>
      </c>
      <c r="G66" s="32">
        <f t="shared" si="9"/>
        <v>0</v>
      </c>
      <c r="I66" s="33">
        <f t="shared" si="10"/>
        <v>1E+27</v>
      </c>
    </row>
    <row r="67" spans="1:9" ht="15" x14ac:dyDescent="0.25">
      <c r="A67" s="33">
        <f t="shared" si="7"/>
        <v>0</v>
      </c>
      <c r="B67" s="46">
        <f t="shared" si="2"/>
        <v>0</v>
      </c>
      <c r="C67" s="51">
        <f t="shared" si="3"/>
        <v>0</v>
      </c>
      <c r="D67" s="46">
        <f t="shared" si="4"/>
        <v>0</v>
      </c>
      <c r="E67" s="46">
        <f t="shared" si="8"/>
        <v>0</v>
      </c>
      <c r="F67" s="46" t="e">
        <f t="shared" si="5"/>
        <v>#REF!</v>
      </c>
      <c r="G67" s="32">
        <f t="shared" si="9"/>
        <v>0</v>
      </c>
      <c r="I67" s="33">
        <f t="shared" si="10"/>
        <v>1E+27</v>
      </c>
    </row>
    <row r="68" spans="1:9" ht="15" x14ac:dyDescent="0.25">
      <c r="A68" s="33">
        <f t="shared" si="7"/>
        <v>0</v>
      </c>
      <c r="B68" s="46">
        <f t="shared" si="2"/>
        <v>0</v>
      </c>
      <c r="C68" s="51">
        <f t="shared" si="3"/>
        <v>0</v>
      </c>
      <c r="D68" s="46">
        <f t="shared" si="4"/>
        <v>0</v>
      </c>
      <c r="E68" s="46">
        <f t="shared" si="8"/>
        <v>0</v>
      </c>
      <c r="F68" s="46" t="e">
        <f t="shared" si="5"/>
        <v>#REF!</v>
      </c>
      <c r="G68" s="32">
        <f t="shared" si="9"/>
        <v>0</v>
      </c>
      <c r="I68" s="33">
        <f t="shared" si="10"/>
        <v>1E+27</v>
      </c>
    </row>
    <row r="69" spans="1:9" ht="15" x14ac:dyDescent="0.25">
      <c r="A69" s="33">
        <f t="shared" si="7"/>
        <v>0</v>
      </c>
      <c r="B69" s="46">
        <f t="shared" si="2"/>
        <v>0</v>
      </c>
      <c r="C69" s="51">
        <f t="shared" si="3"/>
        <v>0</v>
      </c>
      <c r="D69" s="46">
        <f t="shared" si="4"/>
        <v>0</v>
      </c>
      <c r="E69" s="46">
        <f t="shared" si="8"/>
        <v>0</v>
      </c>
      <c r="F69" s="46" t="e">
        <f t="shared" si="5"/>
        <v>#REF!</v>
      </c>
      <c r="G69" s="32">
        <f t="shared" si="9"/>
        <v>0</v>
      </c>
      <c r="I69" s="33">
        <f t="shared" si="10"/>
        <v>1E+27</v>
      </c>
    </row>
    <row r="70" spans="1:9" ht="15" x14ac:dyDescent="0.25">
      <c r="A70" s="33">
        <f t="shared" si="7"/>
        <v>0</v>
      </c>
      <c r="B70" s="46">
        <f t="shared" si="2"/>
        <v>0</v>
      </c>
      <c r="C70" s="51">
        <f t="shared" si="3"/>
        <v>0</v>
      </c>
      <c r="D70" s="46">
        <f t="shared" si="4"/>
        <v>0</v>
      </c>
      <c r="E70" s="46">
        <f t="shared" si="8"/>
        <v>0</v>
      </c>
      <c r="F70" s="46" t="e">
        <f t="shared" si="5"/>
        <v>#REF!</v>
      </c>
      <c r="G70" s="32">
        <f t="shared" si="9"/>
        <v>0</v>
      </c>
      <c r="I70" s="33">
        <f t="shared" si="10"/>
        <v>1E+27</v>
      </c>
    </row>
    <row r="71" spans="1:9" ht="15" x14ac:dyDescent="0.25">
      <c r="A71" s="33">
        <f t="shared" si="7"/>
        <v>0</v>
      </c>
      <c r="B71" s="46">
        <f t="shared" si="2"/>
        <v>0</v>
      </c>
      <c r="C71" s="51">
        <f t="shared" si="3"/>
        <v>0</v>
      </c>
      <c r="D71" s="46">
        <f t="shared" si="4"/>
        <v>0</v>
      </c>
      <c r="E71" s="46">
        <f t="shared" si="8"/>
        <v>0</v>
      </c>
      <c r="F71" s="46" t="e">
        <f t="shared" si="5"/>
        <v>#REF!</v>
      </c>
      <c r="G71" s="32">
        <f t="shared" si="9"/>
        <v>0</v>
      </c>
      <c r="I71" s="33">
        <f t="shared" si="10"/>
        <v>1E+27</v>
      </c>
    </row>
    <row r="72" spans="1:9" ht="15" x14ac:dyDescent="0.25">
      <c r="A72" s="33">
        <f t="shared" si="7"/>
        <v>0</v>
      </c>
      <c r="B72" s="46">
        <f t="shared" si="2"/>
        <v>0</v>
      </c>
      <c r="C72" s="51">
        <f t="shared" si="3"/>
        <v>0</v>
      </c>
      <c r="D72" s="46">
        <f t="shared" si="4"/>
        <v>0</v>
      </c>
      <c r="E72" s="46">
        <f t="shared" si="8"/>
        <v>0</v>
      </c>
      <c r="F72" s="46" t="e">
        <f t="shared" si="5"/>
        <v>#REF!</v>
      </c>
      <c r="G72" s="32">
        <f t="shared" si="9"/>
        <v>0</v>
      </c>
      <c r="I72" s="33">
        <f t="shared" si="10"/>
        <v>1E+27</v>
      </c>
    </row>
    <row r="73" spans="1:9" ht="15" x14ac:dyDescent="0.25">
      <c r="A73" s="33">
        <f t="shared" si="7"/>
        <v>0</v>
      </c>
      <c r="B73" s="46">
        <f t="shared" si="2"/>
        <v>0</v>
      </c>
      <c r="C73" s="51">
        <f t="shared" si="3"/>
        <v>0</v>
      </c>
      <c r="D73" s="46">
        <f t="shared" si="4"/>
        <v>0</v>
      </c>
      <c r="E73" s="46">
        <f t="shared" si="8"/>
        <v>0</v>
      </c>
      <c r="F73" s="46" t="e">
        <f t="shared" si="5"/>
        <v>#REF!</v>
      </c>
      <c r="G73" s="32">
        <f t="shared" si="9"/>
        <v>0</v>
      </c>
      <c r="I73" s="33">
        <f t="shared" si="10"/>
        <v>1E+27</v>
      </c>
    </row>
    <row r="74" spans="1:9" ht="15" x14ac:dyDescent="0.25">
      <c r="A74" s="33">
        <f t="shared" si="7"/>
        <v>0</v>
      </c>
      <c r="B74" s="46">
        <f t="shared" si="2"/>
        <v>0</v>
      </c>
      <c r="C74" s="51">
        <f t="shared" si="3"/>
        <v>0</v>
      </c>
      <c r="D74" s="46">
        <f t="shared" si="4"/>
        <v>0</v>
      </c>
      <c r="E74" s="46">
        <f t="shared" si="8"/>
        <v>0</v>
      </c>
      <c r="F74" s="46" t="e">
        <f t="shared" si="5"/>
        <v>#REF!</v>
      </c>
      <c r="G74" s="32">
        <f t="shared" si="9"/>
        <v>0</v>
      </c>
      <c r="I74" s="33">
        <f t="shared" si="10"/>
        <v>1E+27</v>
      </c>
    </row>
    <row r="75" spans="1:9" ht="15" x14ac:dyDescent="0.25">
      <c r="A75" s="33">
        <f t="shared" si="7"/>
        <v>0</v>
      </c>
      <c r="B75" s="46">
        <f t="shared" si="2"/>
        <v>0</v>
      </c>
      <c r="C75" s="51">
        <f t="shared" si="3"/>
        <v>0</v>
      </c>
      <c r="D75" s="46">
        <f t="shared" si="4"/>
        <v>0</v>
      </c>
      <c r="E75" s="46">
        <f t="shared" si="8"/>
        <v>0</v>
      </c>
      <c r="F75" s="46" t="e">
        <f t="shared" si="5"/>
        <v>#REF!</v>
      </c>
      <c r="G75" s="32">
        <f t="shared" si="9"/>
        <v>0</v>
      </c>
      <c r="I75" s="33">
        <f t="shared" si="10"/>
        <v>1E+27</v>
      </c>
    </row>
    <row r="76" spans="1:9" ht="15" x14ac:dyDescent="0.25">
      <c r="A76" s="33">
        <f t="shared" si="7"/>
        <v>0</v>
      </c>
      <c r="B76" s="46">
        <f t="shared" si="2"/>
        <v>0</v>
      </c>
      <c r="C76" s="51">
        <f t="shared" si="3"/>
        <v>0</v>
      </c>
      <c r="D76" s="46">
        <f t="shared" si="4"/>
        <v>0</v>
      </c>
      <c r="E76" s="46">
        <f t="shared" si="8"/>
        <v>0</v>
      </c>
      <c r="F76" s="46" t="e">
        <f t="shared" si="5"/>
        <v>#REF!</v>
      </c>
      <c r="G76" s="32">
        <f t="shared" si="9"/>
        <v>0</v>
      </c>
      <c r="I76" s="33">
        <f t="shared" si="10"/>
        <v>1E+27</v>
      </c>
    </row>
    <row r="77" spans="1:9" ht="15" x14ac:dyDescent="0.25">
      <c r="A77" s="33">
        <f t="shared" si="7"/>
        <v>0</v>
      </c>
      <c r="B77" s="46">
        <f t="shared" si="2"/>
        <v>0</v>
      </c>
      <c r="C77" s="51">
        <f t="shared" si="3"/>
        <v>0</v>
      </c>
      <c r="D77" s="46">
        <f t="shared" si="4"/>
        <v>0</v>
      </c>
      <c r="E77" s="46">
        <f t="shared" si="8"/>
        <v>0</v>
      </c>
      <c r="F77" s="46" t="e">
        <f t="shared" si="5"/>
        <v>#REF!</v>
      </c>
      <c r="G77" s="32">
        <f t="shared" si="9"/>
        <v>0</v>
      </c>
      <c r="I77" s="33">
        <f t="shared" si="10"/>
        <v>1E+27</v>
      </c>
    </row>
    <row r="78" spans="1:9" ht="15" x14ac:dyDescent="0.25">
      <c r="A78" s="33">
        <f t="shared" si="7"/>
        <v>0</v>
      </c>
      <c r="B78" s="46">
        <f t="shared" si="2"/>
        <v>0</v>
      </c>
      <c r="C78" s="51">
        <f t="shared" si="3"/>
        <v>0</v>
      </c>
      <c r="D78" s="46">
        <f t="shared" si="4"/>
        <v>0</v>
      </c>
      <c r="E78" s="46">
        <f t="shared" si="8"/>
        <v>0</v>
      </c>
      <c r="F78" s="46" t="e">
        <f t="shared" si="5"/>
        <v>#REF!</v>
      </c>
      <c r="G78" s="32">
        <f t="shared" si="9"/>
        <v>0</v>
      </c>
      <c r="I78" s="33">
        <f t="shared" si="10"/>
        <v>1E+27</v>
      </c>
    </row>
    <row r="79" spans="1:9" ht="15" x14ac:dyDescent="0.25">
      <c r="A79" s="33">
        <f t="shared" si="7"/>
        <v>0</v>
      </c>
      <c r="B79" s="46">
        <f t="shared" si="2"/>
        <v>0</v>
      </c>
      <c r="C79" s="51">
        <f t="shared" si="3"/>
        <v>0</v>
      </c>
      <c r="D79" s="46">
        <f t="shared" si="4"/>
        <v>0</v>
      </c>
      <c r="E79" s="46">
        <f t="shared" si="8"/>
        <v>0</v>
      </c>
      <c r="F79" s="46" t="e">
        <f t="shared" si="5"/>
        <v>#REF!</v>
      </c>
      <c r="G79" s="32">
        <f t="shared" si="9"/>
        <v>0</v>
      </c>
      <c r="I79" s="33">
        <f t="shared" si="10"/>
        <v>1E+27</v>
      </c>
    </row>
    <row r="80" spans="1:9" ht="15" x14ac:dyDescent="0.25">
      <c r="A80" s="33">
        <f t="shared" si="7"/>
        <v>0</v>
      </c>
      <c r="B80" s="46">
        <f t="shared" si="2"/>
        <v>0</v>
      </c>
      <c r="C80" s="51">
        <f t="shared" si="3"/>
        <v>0</v>
      </c>
      <c r="D80" s="46">
        <f t="shared" si="4"/>
        <v>0</v>
      </c>
      <c r="E80" s="46">
        <f t="shared" si="8"/>
        <v>0</v>
      </c>
      <c r="F80" s="46" t="e">
        <f t="shared" si="5"/>
        <v>#REF!</v>
      </c>
      <c r="G80" s="32">
        <f t="shared" si="9"/>
        <v>0</v>
      </c>
      <c r="I80" s="33">
        <f t="shared" si="10"/>
        <v>1E+27</v>
      </c>
    </row>
  </sheetData>
  <mergeCells count="1">
    <mergeCell ref="A1:E1"/>
  </mergeCells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T152"/>
  <sheetViews>
    <sheetView workbookViewId="0">
      <selection activeCell="G10" sqref="G10"/>
    </sheetView>
  </sheetViews>
  <sheetFormatPr defaultRowHeight="15" x14ac:dyDescent="0.25"/>
  <cols>
    <col min="1" max="1" width="13.54296875" bestFit="1" customWidth="1"/>
    <col min="2" max="2" width="9.36328125" bestFit="1" customWidth="1"/>
    <col min="3" max="3" width="27.54296875" bestFit="1" customWidth="1"/>
    <col min="4" max="5" width="7.08984375" bestFit="1" customWidth="1"/>
    <col min="6" max="6" width="9.90625" bestFit="1" customWidth="1"/>
    <col min="7" max="7" width="17.90625" bestFit="1" customWidth="1"/>
    <col min="8" max="8" width="16" bestFit="1" customWidth="1"/>
    <col min="9" max="9" width="20.08984375" bestFit="1" customWidth="1"/>
    <col min="10" max="10" width="10.08984375" bestFit="1" customWidth="1"/>
    <col min="11" max="11" width="11.08984375" bestFit="1" customWidth="1"/>
    <col min="12" max="12" width="12.54296875" bestFit="1" customWidth="1"/>
    <col min="13" max="13" width="15.54296875" bestFit="1" customWidth="1"/>
    <col min="14" max="14" width="1.90625" bestFit="1" customWidth="1"/>
    <col min="15" max="15" width="3.36328125" bestFit="1" customWidth="1"/>
    <col min="16" max="16" width="5.36328125" bestFit="1" customWidth="1"/>
    <col min="17" max="17" width="60.453125" bestFit="1" customWidth="1"/>
    <col min="18" max="18" width="5.36328125" bestFit="1" customWidth="1"/>
  </cols>
  <sheetData>
    <row r="1" spans="1:72" ht="15.6" x14ac:dyDescent="0.3">
      <c r="A1" t="s">
        <v>0</v>
      </c>
      <c r="B1" s="82" t="s">
        <v>59</v>
      </c>
      <c r="C1" s="1" t="s">
        <v>1</v>
      </c>
      <c r="E1" s="91" t="s">
        <v>2</v>
      </c>
      <c r="F1" s="92" t="s">
        <v>60</v>
      </c>
      <c r="G1" s="77" t="s">
        <v>61</v>
      </c>
      <c r="H1" s="77" t="s">
        <v>15</v>
      </c>
      <c r="I1" s="77" t="s">
        <v>62</v>
      </c>
      <c r="J1" s="77" t="s">
        <v>49</v>
      </c>
      <c r="K1" s="77" t="s">
        <v>4</v>
      </c>
      <c r="L1" s="77" t="s">
        <v>63</v>
      </c>
      <c r="M1" s="81" t="s">
        <v>23</v>
      </c>
      <c r="N1" s="85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</row>
    <row r="2" spans="1:72" ht="15.6" x14ac:dyDescent="0.3">
      <c r="B2" s="82">
        <v>42628</v>
      </c>
      <c r="C2" t="s">
        <v>58</v>
      </c>
      <c r="D2" t="s">
        <v>54</v>
      </c>
      <c r="E2" s="91"/>
      <c r="F2" s="92">
        <v>42810</v>
      </c>
      <c r="G2" s="98">
        <v>8.241758241758242E-3</v>
      </c>
      <c r="H2" s="98">
        <v>7.7936248149014101E-3</v>
      </c>
      <c r="I2" s="98">
        <v>7.7864458742748919E-5</v>
      </c>
      <c r="J2" s="98">
        <v>99.907887012821135</v>
      </c>
      <c r="K2" s="98">
        <v>99.907887012821135</v>
      </c>
      <c r="L2" s="98">
        <v>11.5</v>
      </c>
      <c r="M2" s="99">
        <v>270000000000</v>
      </c>
      <c r="N2" s="84"/>
      <c r="O2" s="100"/>
      <c r="P2" s="8"/>
      <c r="Q2" s="7" t="s">
        <v>64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</row>
    <row r="3" spans="1:72" ht="15.6" x14ac:dyDescent="0.3">
      <c r="B3" s="82">
        <v>41949</v>
      </c>
      <c r="C3" t="s">
        <v>65</v>
      </c>
      <c r="E3" s="91">
        <v>0.13</v>
      </c>
      <c r="F3" s="92">
        <v>42874</v>
      </c>
      <c r="G3" s="98">
        <v>0.18406593406593408</v>
      </c>
      <c r="H3" s="98">
        <v>0.17388948658713826</v>
      </c>
      <c r="I3" s="98">
        <v>1.7421332234767541E-3</v>
      </c>
      <c r="J3" s="98">
        <v>104.29337364480746</v>
      </c>
      <c r="K3" s="98">
        <v>100.1862307876646</v>
      </c>
      <c r="L3" s="98">
        <v>11.704499999999999</v>
      </c>
      <c r="M3" s="99">
        <v>147300000000</v>
      </c>
      <c r="N3" s="84"/>
      <c r="O3" s="100"/>
      <c r="P3" s="8"/>
      <c r="Q3" s="101" t="s">
        <v>66</v>
      </c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</row>
    <row r="4" spans="1:72" ht="15.6" x14ac:dyDescent="0.3">
      <c r="B4" s="82">
        <v>42796</v>
      </c>
      <c r="C4" t="s">
        <v>55</v>
      </c>
      <c r="D4" t="s">
        <v>67</v>
      </c>
      <c r="E4" s="91"/>
      <c r="F4" s="92">
        <v>42887</v>
      </c>
      <c r="G4" s="98">
        <v>0.2197802197802198</v>
      </c>
      <c r="H4" s="98">
        <v>0.2074288678444236</v>
      </c>
      <c r="I4" s="98">
        <v>2.0222167328667207E-3</v>
      </c>
      <c r="J4" s="98">
        <v>97.489648084249751</v>
      </c>
      <c r="K4" s="98">
        <v>97.489648084249751</v>
      </c>
      <c r="L4" s="98">
        <v>11.909000000000001</v>
      </c>
      <c r="M4" s="99">
        <v>10000000000</v>
      </c>
      <c r="N4" s="84"/>
      <c r="O4" s="100"/>
      <c r="P4" s="8"/>
      <c r="Q4" s="89" t="s">
        <v>68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2" ht="15.6" x14ac:dyDescent="0.3">
      <c r="A5" t="s">
        <v>52</v>
      </c>
      <c r="B5" s="82">
        <v>41136</v>
      </c>
      <c r="C5" t="s">
        <v>69</v>
      </c>
      <c r="E5" s="91">
        <v>0.1075</v>
      </c>
      <c r="F5" s="92">
        <v>42957</v>
      </c>
      <c r="G5" s="98">
        <v>0.41208791208791207</v>
      </c>
      <c r="H5" s="98">
        <v>0.38857766791986703</v>
      </c>
      <c r="I5" s="98">
        <v>3.8643946763522114E-3</v>
      </c>
      <c r="J5" s="98">
        <v>100.39479164863543</v>
      </c>
      <c r="K5" s="98">
        <v>99.449736703580484</v>
      </c>
      <c r="L5" s="98">
        <v>12.100666666666667</v>
      </c>
      <c r="M5" s="99">
        <v>50000000000</v>
      </c>
      <c r="N5" s="84"/>
      <c r="O5" s="100"/>
      <c r="P5" s="8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</row>
    <row r="6" spans="1:72" ht="15.6" x14ac:dyDescent="0.3">
      <c r="B6" s="82">
        <v>42228</v>
      </c>
      <c r="C6" t="s">
        <v>70</v>
      </c>
      <c r="E6" s="91">
        <v>0.1875</v>
      </c>
      <c r="F6" s="92">
        <v>42957</v>
      </c>
      <c r="G6" s="98">
        <v>0.41208791208791201</v>
      </c>
      <c r="H6" s="98">
        <v>0.38822684325662127</v>
      </c>
      <c r="I6" s="98">
        <v>3.9785427553847823E-3</v>
      </c>
      <c r="J6" s="98">
        <v>104.12819879160884</v>
      </c>
      <c r="K6" s="98">
        <v>102.47984714325719</v>
      </c>
      <c r="L6" s="98">
        <v>12.292333333333334</v>
      </c>
      <c r="M6" s="99">
        <v>13603300000</v>
      </c>
      <c r="N6" s="84"/>
      <c r="O6" s="100"/>
      <c r="P6" s="8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</row>
    <row r="7" spans="1:72" ht="15.6" x14ac:dyDescent="0.3">
      <c r="B7" s="82">
        <v>42796</v>
      </c>
      <c r="C7" t="s">
        <v>56</v>
      </c>
      <c r="D7" t="s">
        <v>71</v>
      </c>
      <c r="E7" s="91"/>
      <c r="F7" s="92">
        <v>42978</v>
      </c>
      <c r="G7" s="98">
        <v>0.46978021978021978</v>
      </c>
      <c r="H7" s="98">
        <v>0.44217938271137575</v>
      </c>
      <c r="I7" s="98">
        <v>4.1772607414757397E-3</v>
      </c>
      <c r="J7" s="98">
        <v>94.469821633505859</v>
      </c>
      <c r="K7" s="98">
        <v>94.469821633505859</v>
      </c>
      <c r="L7" s="98">
        <v>12.484</v>
      </c>
      <c r="M7" s="99">
        <v>160000000000</v>
      </c>
      <c r="N7" s="84"/>
      <c r="O7" s="100"/>
      <c r="P7" s="88"/>
      <c r="Q7" s="8"/>
      <c r="R7" s="8"/>
      <c r="S7" s="3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</row>
    <row r="8" spans="1:72" ht="15.6" x14ac:dyDescent="0.3">
      <c r="A8" t="s">
        <v>7</v>
      </c>
      <c r="B8" s="82">
        <v>41192</v>
      </c>
      <c r="C8" t="s">
        <v>72</v>
      </c>
      <c r="E8" s="91">
        <v>0.1075</v>
      </c>
      <c r="F8" s="92">
        <v>43013</v>
      </c>
      <c r="G8" s="98">
        <v>0.54020538686881048</v>
      </c>
      <c r="H8" s="98">
        <v>0.50793620007786378</v>
      </c>
      <c r="I8" s="98">
        <v>5.0257360009139983E-3</v>
      </c>
      <c r="J8" s="98">
        <v>103.61044627897951</v>
      </c>
      <c r="K8" s="98">
        <v>98.944237487770721</v>
      </c>
      <c r="L8" s="98">
        <v>12.706</v>
      </c>
      <c r="M8" s="99">
        <v>100000000000</v>
      </c>
      <c r="N8" s="84" t="s">
        <v>73</v>
      </c>
      <c r="O8" s="100"/>
      <c r="P8" s="8"/>
      <c r="Q8" s="8"/>
      <c r="R8" s="8"/>
      <c r="S8" s="3"/>
      <c r="T8" s="3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</row>
    <row r="9" spans="1:72" ht="15.6" x14ac:dyDescent="0.3">
      <c r="B9" s="82">
        <v>42341</v>
      </c>
      <c r="C9" t="s">
        <v>74</v>
      </c>
      <c r="E9" s="91">
        <v>0.1875</v>
      </c>
      <c r="F9" s="92">
        <v>43069</v>
      </c>
      <c r="G9" s="98">
        <v>0.67796832930131634</v>
      </c>
      <c r="H9" s="98">
        <v>0.63680523867346361</v>
      </c>
      <c r="I9" s="98">
        <v>6.6107120919278789E-3</v>
      </c>
      <c r="J9" s="98">
        <v>109.06470047954517</v>
      </c>
      <c r="K9" s="98">
        <v>103.81057960042429</v>
      </c>
      <c r="L9" s="98">
        <v>12.928000000000001</v>
      </c>
      <c r="M9" s="99">
        <v>232501500000</v>
      </c>
      <c r="N9" s="84"/>
      <c r="O9" s="8"/>
      <c r="P9" s="8"/>
      <c r="Q9" s="8"/>
      <c r="R9" s="8"/>
      <c r="S9" s="3"/>
      <c r="T9" s="3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</row>
    <row r="10" spans="1:72" ht="15.6" x14ac:dyDescent="0.3">
      <c r="B10" s="82">
        <v>42345</v>
      </c>
      <c r="C10" t="s">
        <v>75</v>
      </c>
      <c r="E10" s="91">
        <v>0.20125000000000001</v>
      </c>
      <c r="F10" s="92">
        <v>43073</v>
      </c>
      <c r="G10" s="98">
        <v>0.68637643991894115</v>
      </c>
      <c r="H10" s="98">
        <v>0.64403137688852097</v>
      </c>
      <c r="I10" s="98">
        <v>6.7387651439119014E-3</v>
      </c>
      <c r="J10" s="98">
        <v>110.05238156965224</v>
      </c>
      <c r="K10" s="98">
        <v>104.63411233888301</v>
      </c>
      <c r="L10" s="98">
        <v>13.15</v>
      </c>
      <c r="M10" s="99">
        <v>200000000000</v>
      </c>
      <c r="N10" s="84"/>
      <c r="O10" s="8" t="s">
        <v>76</v>
      </c>
      <c r="P10" s="72">
        <v>17.03</v>
      </c>
      <c r="Q10" s="72">
        <v>0.25</v>
      </c>
      <c r="R10" s="72">
        <v>17.28</v>
      </c>
      <c r="S10" s="3"/>
      <c r="T10" s="3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2" ht="15.6" x14ac:dyDescent="0.3">
      <c r="B11" s="82">
        <v>41276</v>
      </c>
      <c r="C11" t="s">
        <v>77</v>
      </c>
      <c r="E11" s="91">
        <v>0.1075</v>
      </c>
      <c r="F11" s="92">
        <v>43097</v>
      </c>
      <c r="G11" s="98">
        <v>0.77089821666830682</v>
      </c>
      <c r="H11" s="98">
        <v>0.72258610939420997</v>
      </c>
      <c r="I11" s="98">
        <v>7.084003383013353E-3</v>
      </c>
      <c r="J11" s="98">
        <v>100.22224501401138</v>
      </c>
      <c r="K11" s="98">
        <v>98.036805453571816</v>
      </c>
      <c r="L11" s="98">
        <v>13.372</v>
      </c>
      <c r="M11" s="99">
        <v>139144100000</v>
      </c>
      <c r="N11" s="84"/>
      <c r="O11" s="8"/>
      <c r="P11" s="72"/>
      <c r="Q11" s="72"/>
      <c r="R11" s="72"/>
      <c r="S11" s="3"/>
      <c r="T11" s="3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5.6" x14ac:dyDescent="0.3">
      <c r="A12" t="s">
        <v>53</v>
      </c>
      <c r="B12" s="82">
        <v>41332</v>
      </c>
      <c r="C12" t="s">
        <v>78</v>
      </c>
      <c r="E12" s="91">
        <v>0.1075</v>
      </c>
      <c r="F12" s="92">
        <v>43153</v>
      </c>
      <c r="G12" s="98">
        <v>0.92471890899426845</v>
      </c>
      <c r="H12" s="98">
        <v>0.86586599716683832</v>
      </c>
      <c r="I12" s="98">
        <v>8.4444290757180445E-3</v>
      </c>
      <c r="J12" s="98">
        <v>98.057412682886564</v>
      </c>
      <c r="K12" s="98">
        <v>97.525819276293163</v>
      </c>
      <c r="L12" s="98">
        <v>13.594000000000001</v>
      </c>
      <c r="M12" s="99">
        <v>200000000000</v>
      </c>
      <c r="N12" s="84"/>
      <c r="O12" s="8"/>
      <c r="P12" s="72"/>
      <c r="Q12" s="72"/>
      <c r="R12" s="72"/>
      <c r="S12" s="3"/>
      <c r="T12" s="3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5.6" x14ac:dyDescent="0.3">
      <c r="B13" s="82">
        <v>42796</v>
      </c>
      <c r="C13" t="s">
        <v>57</v>
      </c>
      <c r="D13" t="s">
        <v>18</v>
      </c>
      <c r="E13" s="91"/>
      <c r="F13" s="92">
        <v>43160</v>
      </c>
      <c r="G13" s="77">
        <v>0.96978021978021978</v>
      </c>
      <c r="H13" s="77">
        <v>0.90711660472576394</v>
      </c>
      <c r="I13" s="77">
        <v>7.9688576841343804E-3</v>
      </c>
      <c r="J13" s="77">
        <v>87.84821755681007</v>
      </c>
      <c r="K13" s="77">
        <v>87.84821755681007</v>
      </c>
      <c r="L13" s="77">
        <v>13.816000000000001</v>
      </c>
      <c r="M13" s="81">
        <v>130000000000</v>
      </c>
      <c r="N13" s="84"/>
      <c r="O13" s="8" t="s">
        <v>79</v>
      </c>
      <c r="P13" s="72">
        <v>17.73</v>
      </c>
      <c r="Q13" s="72">
        <v>0.25</v>
      </c>
      <c r="R13" s="72">
        <v>17.98</v>
      </c>
      <c r="S13" s="3"/>
      <c r="T13" s="3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5.6" x14ac:dyDescent="0.3">
      <c r="B14" s="82">
        <v>42452</v>
      </c>
      <c r="C14" t="s">
        <v>80</v>
      </c>
      <c r="E14" s="91">
        <v>0.16125</v>
      </c>
      <c r="F14" s="92">
        <v>43181</v>
      </c>
      <c r="G14" s="77">
        <v>0.91978812978488744</v>
      </c>
      <c r="H14" s="77">
        <v>0.85894745030098485</v>
      </c>
      <c r="I14" s="77">
        <v>8.7440332232973598E-3</v>
      </c>
      <c r="J14" s="77">
        <v>109.41890218906873</v>
      </c>
      <c r="K14" s="77">
        <v>101.79939669456324</v>
      </c>
      <c r="L14" s="77">
        <v>14.166333333333334</v>
      </c>
      <c r="M14" s="81">
        <v>223914200000</v>
      </c>
      <c r="N14" s="90"/>
      <c r="O14" s="8" t="s">
        <v>81</v>
      </c>
      <c r="P14" s="72">
        <v>20.11</v>
      </c>
      <c r="Q14" s="72">
        <v>0.25</v>
      </c>
      <c r="R14" s="72">
        <v>20.36</v>
      </c>
      <c r="S14" s="3"/>
      <c r="T14" s="3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5.6" x14ac:dyDescent="0.3">
      <c r="B15" s="82">
        <v>41430</v>
      </c>
      <c r="C15" t="s">
        <v>82</v>
      </c>
      <c r="E15" s="91">
        <v>0.1075</v>
      </c>
      <c r="F15" s="92">
        <v>43251</v>
      </c>
      <c r="G15" s="77">
        <v>1.1425055169827454</v>
      </c>
      <c r="H15" s="77">
        <v>1.0651904439276627</v>
      </c>
      <c r="I15" s="77">
        <v>1.0212675206395289E-2</v>
      </c>
      <c r="J15" s="77">
        <v>98.888881851506412</v>
      </c>
      <c r="K15" s="77">
        <v>95.876519214143769</v>
      </c>
      <c r="L15" s="77">
        <v>14.516666666666667</v>
      </c>
      <c r="M15" s="81">
        <v>80000000000</v>
      </c>
      <c r="N15" s="90"/>
      <c r="O15" s="8" t="s">
        <v>83</v>
      </c>
      <c r="P15" s="72">
        <v>16.2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2" ht="15.6" x14ac:dyDescent="0.3">
      <c r="B16" s="82">
        <v>42593</v>
      </c>
      <c r="C16" t="s">
        <v>84</v>
      </c>
      <c r="D16" t="s">
        <v>6</v>
      </c>
      <c r="E16" s="91">
        <v>0.16625000000000001</v>
      </c>
      <c r="F16" s="92">
        <v>43321</v>
      </c>
      <c r="G16" s="77">
        <v>1.3012414032059754</v>
      </c>
      <c r="H16" s="77">
        <v>1.2112063771598014</v>
      </c>
      <c r="I16" s="77">
        <v>1.2369420171778804E-2</v>
      </c>
      <c r="J16" s="77">
        <v>103.58633242756987</v>
      </c>
      <c r="K16" s="77">
        <v>102.1247939660314</v>
      </c>
      <c r="L16" s="77">
        <v>14.867000000000001</v>
      </c>
      <c r="M16" s="81">
        <v>120000000000</v>
      </c>
      <c r="N16" s="84"/>
      <c r="O16" s="8" t="s">
        <v>85</v>
      </c>
      <c r="P16" s="72">
        <v>16.45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5.6" x14ac:dyDescent="0.3">
      <c r="B17" s="82">
        <v>41528</v>
      </c>
      <c r="C17" t="s">
        <v>86</v>
      </c>
      <c r="E17" s="91">
        <v>0.1075</v>
      </c>
      <c r="F17" s="92">
        <v>43349</v>
      </c>
      <c r="G17" s="77">
        <v>1.4115271610525129</v>
      </c>
      <c r="H17" s="77">
        <v>1.313680616140662</v>
      </c>
      <c r="I17" s="77">
        <v>1.2431974683138971E-2</v>
      </c>
      <c r="J17" s="77">
        <v>94.752813467238454</v>
      </c>
      <c r="K17" s="77">
        <v>94.634681599106585</v>
      </c>
      <c r="L17" s="77">
        <v>14.896550000000001</v>
      </c>
      <c r="M17" s="81">
        <v>75000000000</v>
      </c>
      <c r="N17" s="84" t="s">
        <v>73</v>
      </c>
      <c r="O17" s="8" t="s">
        <v>87</v>
      </c>
      <c r="P17" s="72">
        <v>16.63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5.6" x14ac:dyDescent="0.3">
      <c r="B18" s="82">
        <v>41585</v>
      </c>
      <c r="C18" t="s">
        <v>88</v>
      </c>
      <c r="E18" s="91">
        <v>0.14624999999999999</v>
      </c>
      <c r="F18" s="92">
        <v>43405</v>
      </c>
      <c r="G18" s="77">
        <v>1.447016136779725</v>
      </c>
      <c r="H18" s="77">
        <v>1.3465243511883618</v>
      </c>
      <c r="I18" s="77">
        <v>1.3400766905510127E-2</v>
      </c>
      <c r="J18" s="77">
        <v>104.74437700128946</v>
      </c>
      <c r="K18" s="77">
        <v>99.521162715575173</v>
      </c>
      <c r="L18" s="77">
        <v>14.926100000000002</v>
      </c>
      <c r="M18" s="81">
        <v>155669700000</v>
      </c>
      <c r="N18" s="84"/>
      <c r="O18" s="93" t="s">
        <v>89</v>
      </c>
      <c r="P18" s="94">
        <v>16.850000000000001</v>
      </c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3"/>
      <c r="AV18" s="93"/>
      <c r="AW18" s="93"/>
      <c r="AX18" s="93"/>
      <c r="AY18" s="93"/>
      <c r="AZ18" s="93"/>
      <c r="BA18" s="93"/>
      <c r="BB18" s="93"/>
      <c r="BC18" s="93"/>
      <c r="BD18" s="93"/>
      <c r="BE18" s="93"/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3"/>
      <c r="BS18" s="93"/>
      <c r="BT18" s="93"/>
    </row>
    <row r="19" spans="1:72" ht="15.6" x14ac:dyDescent="0.3">
      <c r="B19" s="82">
        <v>42424</v>
      </c>
      <c r="C19" t="s">
        <v>90</v>
      </c>
      <c r="E19" s="91">
        <v>0.18629999999999999</v>
      </c>
      <c r="F19" s="92">
        <v>43517</v>
      </c>
      <c r="G19" s="77">
        <v>1.7167840769301088</v>
      </c>
      <c r="H19" s="77">
        <v>1.5973379410404971</v>
      </c>
      <c r="I19" s="77">
        <v>1.6930972060901998E-2</v>
      </c>
      <c r="J19" s="77">
        <v>106.9161920848213</v>
      </c>
      <c r="K19" s="77">
        <v>105.99492834855756</v>
      </c>
      <c r="L19" s="77">
        <v>14.95565</v>
      </c>
      <c r="M19" s="81">
        <v>224279900000</v>
      </c>
      <c r="N19" s="84" t="s">
        <v>73</v>
      </c>
      <c r="O19" s="8"/>
      <c r="P19" s="88">
        <v>-1.8647500000000008</v>
      </c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5.6" x14ac:dyDescent="0.3">
      <c r="B20" s="82">
        <v>41782</v>
      </c>
      <c r="C20" t="s">
        <v>91</v>
      </c>
      <c r="E20" s="91">
        <v>0.13250000000000001</v>
      </c>
      <c r="F20" s="92">
        <v>43602</v>
      </c>
      <c r="G20" s="77">
        <v>1.8861886940571471</v>
      </c>
      <c r="H20" s="77">
        <v>1.7547149236851161</v>
      </c>
      <c r="I20" s="77">
        <v>1.698742194155629E-2</v>
      </c>
      <c r="J20" s="77">
        <v>100.99627890758114</v>
      </c>
      <c r="K20" s="77">
        <v>96.810152533954763</v>
      </c>
      <c r="L20" s="77">
        <v>14.985200000000001</v>
      </c>
      <c r="M20" s="81">
        <v>200000000000</v>
      </c>
      <c r="N20" s="84" t="s">
        <v>73</v>
      </c>
      <c r="O20" s="8"/>
      <c r="P20" s="88">
        <v>-0.20719444444444454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5.6" x14ac:dyDescent="0.3">
      <c r="B21" s="82">
        <v>41809</v>
      </c>
      <c r="C21" t="s">
        <v>92</v>
      </c>
      <c r="E21" s="91">
        <v>0.13750000000000001</v>
      </c>
      <c r="F21" s="92">
        <v>43629</v>
      </c>
      <c r="G21" s="77">
        <v>1.9522278848904424</v>
      </c>
      <c r="H21" s="77">
        <v>1.8159013601536103</v>
      </c>
      <c r="I21" s="77">
        <v>1.7721164466455983E-2</v>
      </c>
      <c r="J21" s="77">
        <v>100.9129813359296</v>
      </c>
      <c r="K21" s="77">
        <v>97.588805511753776</v>
      </c>
      <c r="L21" s="77">
        <v>15.014750000000001</v>
      </c>
      <c r="M21" s="81">
        <v>233466400000</v>
      </c>
      <c r="N21" s="84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5.6" x14ac:dyDescent="0.3">
      <c r="B22" s="82">
        <v>41836</v>
      </c>
      <c r="C22" t="s">
        <v>93</v>
      </c>
      <c r="E22" s="91">
        <v>0.13750000000000001</v>
      </c>
      <c r="F22" s="92">
        <v>43657</v>
      </c>
      <c r="G22" s="77">
        <v>2.0290475476046201</v>
      </c>
      <c r="H22" s="77">
        <v>1.8870972609872665</v>
      </c>
      <c r="I22" s="77">
        <v>1.8394149304639895E-2</v>
      </c>
      <c r="J22" s="77">
        <v>99.739728191835809</v>
      </c>
      <c r="K22" s="77">
        <v>97.473244675352291</v>
      </c>
      <c r="L22" s="77">
        <v>15.0443</v>
      </c>
      <c r="M22" s="81">
        <v>158046300000</v>
      </c>
      <c r="N22" s="84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5.6" x14ac:dyDescent="0.3">
      <c r="B23" s="82">
        <v>42620</v>
      </c>
      <c r="C23" t="s">
        <v>94</v>
      </c>
      <c r="E23" s="91">
        <v>0.16375000000000001</v>
      </c>
      <c r="F23" s="92">
        <v>43713</v>
      </c>
      <c r="G23" s="77">
        <v>2.1431806569331142</v>
      </c>
      <c r="H23" s="77">
        <v>1.9929718623934189</v>
      </c>
      <c r="I23" s="77">
        <v>2.0450613383429996E-2</v>
      </c>
      <c r="J23" s="77">
        <v>102.7936034277745</v>
      </c>
      <c r="K23" s="77">
        <v>102.61365837282945</v>
      </c>
      <c r="L23" s="77">
        <v>15.07385</v>
      </c>
      <c r="M23" s="81">
        <v>333952300000</v>
      </c>
      <c r="N23" s="84"/>
      <c r="O23" s="93"/>
      <c r="P23" s="93"/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93"/>
      <c r="AK23" s="93"/>
      <c r="AL23" s="93"/>
      <c r="AM23" s="93"/>
      <c r="AN23" s="93"/>
      <c r="AO23" s="93"/>
      <c r="AP23" s="93"/>
      <c r="AQ23" s="93"/>
      <c r="AR23" s="93"/>
      <c r="AS23" s="93"/>
      <c r="AT23" s="93"/>
      <c r="AU23" s="93"/>
      <c r="AV23" s="93"/>
      <c r="AW23" s="93"/>
      <c r="AX23" s="93"/>
      <c r="AY23" s="93"/>
      <c r="AZ23" s="93"/>
      <c r="BA23" s="93"/>
      <c r="BB23" s="93"/>
      <c r="BC23" s="93"/>
      <c r="BD23" s="93"/>
      <c r="BE23" s="93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3"/>
      <c r="BQ23" s="93"/>
      <c r="BR23" s="93"/>
      <c r="BS23" s="93"/>
      <c r="BT23" s="93"/>
    </row>
    <row r="24" spans="1:72" ht="15.6" x14ac:dyDescent="0.3">
      <c r="B24" s="82">
        <v>41950</v>
      </c>
      <c r="C24" t="s">
        <v>95</v>
      </c>
      <c r="E24" s="91">
        <v>0.13625000000000001</v>
      </c>
      <c r="F24" s="92">
        <v>43732</v>
      </c>
      <c r="G24" s="77">
        <v>2.0928111196449333</v>
      </c>
      <c r="H24" s="77">
        <v>1.9458652161192553</v>
      </c>
      <c r="I24" s="77">
        <v>1.8865893329150014E-2</v>
      </c>
      <c r="J24" s="77">
        <v>103.20478206686494</v>
      </c>
      <c r="K24" s="77">
        <v>96.953751847084717</v>
      </c>
      <c r="L24" s="77">
        <v>15.103400000000001</v>
      </c>
      <c r="M24" s="81">
        <v>150000000000</v>
      </c>
      <c r="N24" s="84"/>
      <c r="O24" s="8" t="s">
        <v>36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5.6" x14ac:dyDescent="0.3">
      <c r="A25" t="s">
        <v>50</v>
      </c>
      <c r="B25" s="82">
        <v>40128</v>
      </c>
      <c r="C25" t="s">
        <v>96</v>
      </c>
      <c r="E25" s="91">
        <v>0.11</v>
      </c>
      <c r="F25" s="92">
        <v>43769</v>
      </c>
      <c r="G25" s="77">
        <v>2.2560527424216206</v>
      </c>
      <c r="H25" s="77">
        <v>2.097356766986759</v>
      </c>
      <c r="I25" s="77">
        <v>1.9132454398107263E-2</v>
      </c>
      <c r="J25" s="77">
        <v>95.150316337495866</v>
      </c>
      <c r="K25" s="77">
        <v>91.221744908924435</v>
      </c>
      <c r="L25" s="77">
        <v>15.132950000000001</v>
      </c>
      <c r="M25" s="81">
        <v>60000000000</v>
      </c>
      <c r="N25" s="84"/>
      <c r="O25" s="8"/>
      <c r="P25" s="88">
        <v>0.1772999999999989</v>
      </c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5.6" x14ac:dyDescent="0.3">
      <c r="A26" t="s">
        <v>9</v>
      </c>
      <c r="B26" s="82">
        <v>40269</v>
      </c>
      <c r="C26" t="s">
        <v>97</v>
      </c>
      <c r="E26" s="91">
        <v>0.11</v>
      </c>
      <c r="F26" s="92">
        <v>43853</v>
      </c>
      <c r="G26" s="77">
        <v>2.4866623840030107</v>
      </c>
      <c r="H26" s="77">
        <v>2.3114273016933811</v>
      </c>
      <c r="I26" s="77">
        <v>2.0929408004304279E-2</v>
      </c>
      <c r="J26" s="77">
        <v>91.937660267191291</v>
      </c>
      <c r="K26" s="77">
        <v>90.547550377081407</v>
      </c>
      <c r="L26" s="77">
        <v>15.162500000000001</v>
      </c>
      <c r="M26" s="81">
        <v>100000000000</v>
      </c>
      <c r="N26" s="84"/>
      <c r="O26" s="8"/>
      <c r="P26" s="88">
        <v>2.9549999999999816E-2</v>
      </c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5.6" x14ac:dyDescent="0.3">
      <c r="B27" s="82">
        <v>42082</v>
      </c>
      <c r="C27" t="s">
        <v>98</v>
      </c>
      <c r="E27" s="91">
        <v>0.17</v>
      </c>
      <c r="F27" s="92">
        <v>43909</v>
      </c>
      <c r="G27" s="77">
        <v>2.322612912433403</v>
      </c>
      <c r="H27" s="77">
        <v>2.1586419316451542</v>
      </c>
      <c r="I27" s="77">
        <v>2.250279295153956E-2</v>
      </c>
      <c r="J27" s="77">
        <v>112.27810663511322</v>
      </c>
      <c r="K27" s="77">
        <v>104.24513960214618</v>
      </c>
      <c r="L27" s="77">
        <v>15.19205</v>
      </c>
      <c r="M27" s="81">
        <v>221000000000</v>
      </c>
      <c r="N27" s="90"/>
      <c r="O27" s="8"/>
      <c r="P27" s="8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5.6" x14ac:dyDescent="0.3">
      <c r="B28" s="82">
        <v>42145</v>
      </c>
      <c r="C28" t="s">
        <v>99</v>
      </c>
      <c r="E28" s="91">
        <v>0.17</v>
      </c>
      <c r="F28" s="92">
        <v>43965</v>
      </c>
      <c r="G28" s="77">
        <v>2.4761608313002568</v>
      </c>
      <c r="H28" s="77">
        <v>2.3010337543260126</v>
      </c>
      <c r="I28" s="77">
        <v>2.3996297719182068E-2</v>
      </c>
      <c r="J28" s="77">
        <v>109.70243992594494</v>
      </c>
      <c r="K28" s="77">
        <v>104.28485750836252</v>
      </c>
      <c r="L28" s="77">
        <v>15.2216</v>
      </c>
      <c r="M28" s="81">
        <v>100000000000</v>
      </c>
      <c r="N28" s="84" t="s">
        <v>73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5.6" x14ac:dyDescent="0.3">
      <c r="A29" t="s">
        <v>10</v>
      </c>
      <c r="B29" s="82">
        <v>40380</v>
      </c>
      <c r="C29" t="s">
        <v>100</v>
      </c>
      <c r="E29" s="91">
        <v>0.11</v>
      </c>
      <c r="F29" s="92">
        <v>44021</v>
      </c>
      <c r="G29" s="77">
        <v>2.7973566598399096</v>
      </c>
      <c r="H29" s="77">
        <v>2.5991560647549705</v>
      </c>
      <c r="I29" s="77">
        <v>2.3172651677189966E-2</v>
      </c>
      <c r="J29" s="77">
        <v>90.967708896009555</v>
      </c>
      <c r="K29" s="77">
        <v>89.154522082822737</v>
      </c>
      <c r="L29" s="77">
        <v>15.251150000000001</v>
      </c>
      <c r="M29" s="81">
        <v>80000000000</v>
      </c>
      <c r="N29" s="84"/>
      <c r="O29" s="8"/>
      <c r="P29" s="88">
        <v>0.14775000000000027</v>
      </c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5.6" x14ac:dyDescent="0.3">
      <c r="B30" s="82">
        <v>42313</v>
      </c>
      <c r="C30" t="s">
        <v>101</v>
      </c>
      <c r="E30" s="91">
        <v>0.2</v>
      </c>
      <c r="F30" s="92">
        <v>44077</v>
      </c>
      <c r="G30" s="77">
        <v>2.7170976467249099</v>
      </c>
      <c r="H30" s="77">
        <v>2.5242370976357007</v>
      </c>
      <c r="I30" s="77">
        <v>2.8372447878198731E-2</v>
      </c>
      <c r="J30" s="77">
        <v>112.61987094332389</v>
      </c>
      <c r="K30" s="77">
        <v>112.40009072354367</v>
      </c>
      <c r="L30" s="77">
        <v>15.2807</v>
      </c>
      <c r="M30" s="81">
        <v>460439200000</v>
      </c>
      <c r="N30" s="84" t="s">
        <v>73</v>
      </c>
      <c r="O30" s="8"/>
      <c r="P30" s="88">
        <v>2.9550000000000055E-2</v>
      </c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5.6" x14ac:dyDescent="0.3">
      <c r="A31" t="s">
        <v>51</v>
      </c>
      <c r="B31" s="82">
        <v>40576</v>
      </c>
      <c r="C31" t="s">
        <v>102</v>
      </c>
      <c r="E31" s="91">
        <v>0.11</v>
      </c>
      <c r="F31" s="92">
        <v>44217</v>
      </c>
      <c r="G31" s="77">
        <v>3.1622923187646497</v>
      </c>
      <c r="H31" s="77">
        <v>2.9374284956379451</v>
      </c>
      <c r="I31" s="77">
        <v>2.5763332308433674E-2</v>
      </c>
      <c r="J31" s="77">
        <v>89.097205898376941</v>
      </c>
      <c r="K31" s="77">
        <v>87.707096008267058</v>
      </c>
      <c r="L31" s="77">
        <v>15.31025</v>
      </c>
      <c r="M31" s="81">
        <v>50000000000</v>
      </c>
      <c r="N31" s="84"/>
      <c r="O31" s="93"/>
      <c r="P31" s="95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</row>
    <row r="32" spans="1:72" ht="15.6" x14ac:dyDescent="0.3">
      <c r="B32" s="82">
        <v>42425</v>
      </c>
      <c r="C32" t="s">
        <v>103</v>
      </c>
      <c r="E32" s="91">
        <v>0.18379999999999999</v>
      </c>
      <c r="F32" s="92">
        <v>44245</v>
      </c>
      <c r="G32" s="77">
        <v>2.9959627654419387</v>
      </c>
      <c r="H32" s="77">
        <v>2.7825443930401521</v>
      </c>
      <c r="I32" s="77">
        <v>3.0256138773436737E-2</v>
      </c>
      <c r="J32" s="77">
        <v>109.64441255781976</v>
      </c>
      <c r="K32" s="77">
        <v>108.73551145891867</v>
      </c>
      <c r="L32" s="77">
        <v>15.3398</v>
      </c>
      <c r="M32" s="81">
        <v>100000000000</v>
      </c>
      <c r="N32" s="90" t="s">
        <v>73</v>
      </c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</row>
    <row r="33" spans="1:72" ht="15.6" x14ac:dyDescent="0.3">
      <c r="B33" s="82">
        <v>42509</v>
      </c>
      <c r="C33" t="s">
        <v>104</v>
      </c>
      <c r="E33" s="91">
        <v>0.16500000000000001</v>
      </c>
      <c r="F33" s="92">
        <v>44329</v>
      </c>
      <c r="G33" s="77">
        <v>3.0495108567146541</v>
      </c>
      <c r="H33" s="77">
        <v>2.8318893628221971</v>
      </c>
      <c r="I33" s="77">
        <v>2.926047403429503E-2</v>
      </c>
      <c r="J33" s="77">
        <v>108.58316122167271</v>
      </c>
      <c r="K33" s="77">
        <v>103.32491946343096</v>
      </c>
      <c r="L33" s="77">
        <v>15.369350000000001</v>
      </c>
      <c r="M33" s="81">
        <v>215136100000</v>
      </c>
      <c r="N33" s="84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5.6" x14ac:dyDescent="0.3">
      <c r="B34" s="82">
        <v>42640</v>
      </c>
      <c r="C34" t="s">
        <v>105</v>
      </c>
      <c r="E34" s="91">
        <v>0.16500000000000001</v>
      </c>
      <c r="F34" s="92">
        <v>44460</v>
      </c>
      <c r="G34" s="77">
        <v>3.1601747342982982</v>
      </c>
      <c r="H34" s="77">
        <v>2.934253363687835</v>
      </c>
      <c r="I34" s="77">
        <v>3.0364124253377991E-2</v>
      </c>
      <c r="J34" s="77">
        <v>111.05165823515286</v>
      </c>
      <c r="K34" s="77">
        <v>103.48160329009791</v>
      </c>
      <c r="L34" s="77">
        <v>15.398900000000001</v>
      </c>
      <c r="M34" s="81">
        <v>100000000000</v>
      </c>
      <c r="N34" s="84"/>
      <c r="O34" s="93"/>
      <c r="P34" s="96">
        <v>0.11819999999999986</v>
      </c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</row>
    <row r="35" spans="1:72" ht="15.6" x14ac:dyDescent="0.3">
      <c r="B35" s="82">
        <v>42676</v>
      </c>
      <c r="C35" t="s">
        <v>106</v>
      </c>
      <c r="E35" s="91">
        <v>0.16750000000000001</v>
      </c>
      <c r="F35" s="92">
        <v>44497</v>
      </c>
      <c r="G35" s="77">
        <v>3.2515513400274321</v>
      </c>
      <c r="H35" s="77">
        <v>3.0186833169225622</v>
      </c>
      <c r="I35" s="77">
        <v>3.1456385168093494E-2</v>
      </c>
      <c r="J35" s="77">
        <v>110.18779103411735</v>
      </c>
      <c r="K35" s="77">
        <v>104.20564817697449</v>
      </c>
      <c r="L35" s="77">
        <v>15.42845</v>
      </c>
      <c r="M35" s="81">
        <v>169360300000</v>
      </c>
      <c r="N35" s="84"/>
      <c r="O35" s="8"/>
      <c r="P35" s="88">
        <v>2.9549999999999965E-2</v>
      </c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5.6" x14ac:dyDescent="0.3">
      <c r="B36" s="82">
        <v>42713</v>
      </c>
      <c r="C36" t="s">
        <v>107</v>
      </c>
      <c r="D36" t="s">
        <v>8</v>
      </c>
      <c r="E36" s="91">
        <v>0.17</v>
      </c>
      <c r="F36" s="92">
        <v>44533</v>
      </c>
      <c r="G36" s="77">
        <v>3.3403314116972593</v>
      </c>
      <c r="H36" s="77">
        <v>3.1006798649363301</v>
      </c>
      <c r="I36" s="77">
        <v>3.2548623172317291E-2</v>
      </c>
      <c r="J36" s="77">
        <v>109.3626468501151</v>
      </c>
      <c r="K36" s="77">
        <v>104.97253696000521</v>
      </c>
      <c r="L36" s="77">
        <v>15.458</v>
      </c>
      <c r="M36" s="81">
        <v>100000000000</v>
      </c>
      <c r="N36" s="84"/>
    </row>
    <row r="37" spans="1:72" ht="15.6" x14ac:dyDescent="0.3">
      <c r="A37" t="s">
        <v>11</v>
      </c>
      <c r="B37" s="82">
        <v>41080</v>
      </c>
      <c r="C37" t="s">
        <v>108</v>
      </c>
      <c r="E37" s="91">
        <v>0.11</v>
      </c>
      <c r="F37" s="92">
        <v>44721</v>
      </c>
      <c r="G37" s="77">
        <v>3.8951933468877713</v>
      </c>
      <c r="H37" s="77">
        <v>3.6142739074325743</v>
      </c>
      <c r="I37" s="77">
        <v>3.0366308637115751E-2</v>
      </c>
      <c r="J37" s="77">
        <v>86.677069848788491</v>
      </c>
      <c r="K37" s="77">
        <v>84.017729189447834</v>
      </c>
      <c r="L37" s="77">
        <v>15.545</v>
      </c>
      <c r="M37" s="81">
        <v>230000000000</v>
      </c>
      <c r="N37" s="8"/>
      <c r="O37" s="8"/>
      <c r="P37" s="8"/>
    </row>
    <row r="38" spans="1:72" ht="15.6" x14ac:dyDescent="0.3">
      <c r="B38" s="82">
        <v>41444</v>
      </c>
      <c r="C38" t="s">
        <v>109</v>
      </c>
      <c r="E38" s="91">
        <v>0.11</v>
      </c>
      <c r="F38" s="92">
        <v>45029</v>
      </c>
      <c r="G38" s="77">
        <v>4.2087179683553071</v>
      </c>
      <c r="H38" s="77">
        <v>3.903611679486632</v>
      </c>
      <c r="I38" s="77">
        <v>3.2070957939309051E-2</v>
      </c>
      <c r="J38" s="77">
        <v>86.508790435839302</v>
      </c>
      <c r="K38" s="77">
        <v>82.157142084190951</v>
      </c>
      <c r="L38" s="77">
        <v>15.632</v>
      </c>
      <c r="M38" s="81">
        <v>160000000000</v>
      </c>
      <c r="N38" s="97"/>
      <c r="O38" s="93"/>
      <c r="P38" s="93"/>
      <c r="Q38" s="93"/>
      <c r="R38" s="93"/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3"/>
      <c r="AJ38" s="93"/>
      <c r="AK38" s="93"/>
      <c r="AL38" s="93"/>
      <c r="AM38" s="93"/>
      <c r="AN38" s="93"/>
      <c r="AO38" s="93"/>
      <c r="AP38" s="93"/>
      <c r="AQ38" s="93"/>
      <c r="AR38" s="93"/>
      <c r="AS38" s="93"/>
      <c r="AT38" s="93"/>
      <c r="AU38" s="93"/>
      <c r="AV38" s="93"/>
      <c r="AW38" s="93"/>
      <c r="AX38" s="93"/>
      <c r="AY38" s="93"/>
      <c r="AZ38" s="93"/>
      <c r="BA38" s="93"/>
      <c r="BB38" s="93"/>
      <c r="BC38" s="93"/>
      <c r="BD38" s="93"/>
      <c r="BE38" s="93"/>
      <c r="BF38" s="93"/>
      <c r="BG38" s="93"/>
      <c r="BH38" s="93"/>
      <c r="BI38" s="93"/>
      <c r="BJ38" s="93"/>
      <c r="BK38" s="93"/>
      <c r="BL38" s="93"/>
      <c r="BM38" s="93"/>
      <c r="BN38" s="93"/>
      <c r="BO38" s="93"/>
      <c r="BP38" s="93"/>
      <c r="BQ38" s="93"/>
      <c r="BR38" s="93"/>
      <c r="BS38" s="93"/>
      <c r="BT38" s="93"/>
    </row>
    <row r="39" spans="1:72" x14ac:dyDescent="0.25">
      <c r="B39" s="82">
        <v>41668</v>
      </c>
      <c r="C39" t="s">
        <v>110</v>
      </c>
      <c r="E39" s="91">
        <v>0.14000000000000001</v>
      </c>
      <c r="F39" s="92">
        <v>45309</v>
      </c>
      <c r="G39" s="77">
        <v>4.4590324887022463</v>
      </c>
      <c r="H39" s="77">
        <v>4.1341119592639002</v>
      </c>
      <c r="I39" s="77">
        <v>3.8397380701125167E-2</v>
      </c>
      <c r="J39" s="77">
        <v>94.648623198559207</v>
      </c>
      <c r="K39" s="77">
        <v>92.879392429328433</v>
      </c>
      <c r="L39" s="77">
        <v>15.718999999999999</v>
      </c>
      <c r="M39" s="81">
        <v>150000000000</v>
      </c>
      <c r="N39" s="86"/>
    </row>
    <row r="40" spans="1:72" x14ac:dyDescent="0.25">
      <c r="B40" s="82">
        <v>41949</v>
      </c>
      <c r="C40" t="s">
        <v>111</v>
      </c>
      <c r="E40" s="91">
        <v>0.14000000000000001</v>
      </c>
      <c r="F40" s="92">
        <v>45505</v>
      </c>
      <c r="G40" s="77">
        <v>4.6705340508081328</v>
      </c>
      <c r="H40" s="77">
        <v>4.3284561604479332</v>
      </c>
      <c r="I40" s="77">
        <v>3.9923816498543804E-2</v>
      </c>
      <c r="J40" s="77">
        <v>93.466464865982161</v>
      </c>
      <c r="K40" s="77">
        <v>92.235695635212934</v>
      </c>
      <c r="L40" s="77">
        <v>15.806000000000001</v>
      </c>
      <c r="M40" s="81">
        <v>220000000000</v>
      </c>
    </row>
    <row r="41" spans="1:72" x14ac:dyDescent="0.25">
      <c r="B41" s="82">
        <v>42032</v>
      </c>
      <c r="C41" t="s">
        <v>112</v>
      </c>
      <c r="E41" s="91">
        <v>0.17</v>
      </c>
      <c r="F41" s="92">
        <v>45673</v>
      </c>
      <c r="G41" s="77">
        <v>4.6047552053537251</v>
      </c>
      <c r="H41" s="77">
        <v>4.2657753659022992</v>
      </c>
      <c r="I41" s="77">
        <v>4.4711749582955165E-2</v>
      </c>
      <c r="J41" s="77">
        <v>106.96341045419129</v>
      </c>
      <c r="K41" s="77">
        <v>104.81505880583964</v>
      </c>
      <c r="L41" s="77">
        <v>15.893000000000001</v>
      </c>
      <c r="M41" s="81">
        <v>294952500000</v>
      </c>
    </row>
    <row r="42" spans="1:72" x14ac:dyDescent="0.25">
      <c r="B42" s="82">
        <v>42452</v>
      </c>
      <c r="C42" t="s">
        <v>113</v>
      </c>
      <c r="E42" s="91">
        <v>0.19500000000000001</v>
      </c>
      <c r="F42" s="92">
        <v>46009</v>
      </c>
      <c r="G42" s="77">
        <v>4.6740208139825548</v>
      </c>
      <c r="H42" s="77">
        <v>4.3281978090402395</v>
      </c>
      <c r="I42" s="77">
        <v>5.0311181633527741E-2</v>
      </c>
      <c r="J42" s="77">
        <v>120.20477160068293</v>
      </c>
      <c r="K42" s="77">
        <v>116.24048588639722</v>
      </c>
      <c r="L42" s="77">
        <v>15.98</v>
      </c>
      <c r="M42" s="81">
        <v>371393500000</v>
      </c>
    </row>
    <row r="43" spans="1:72" x14ac:dyDescent="0.25">
      <c r="B43" s="82">
        <v>42620</v>
      </c>
      <c r="C43" t="s">
        <v>114</v>
      </c>
      <c r="D43" t="s">
        <v>12</v>
      </c>
      <c r="E43" s="91">
        <v>0.16625000000000001</v>
      </c>
      <c r="F43" s="92">
        <v>46261</v>
      </c>
      <c r="G43" s="77">
        <v>5.1303860776219894</v>
      </c>
      <c r="H43" s="77">
        <v>4.7488844456784136</v>
      </c>
      <c r="I43" s="77">
        <v>4.8754318137099378E-2</v>
      </c>
      <c r="J43" s="77">
        <v>102.8474732573885</v>
      </c>
      <c r="K43" s="77">
        <v>102.66478094969619</v>
      </c>
      <c r="L43" s="77">
        <v>16.067</v>
      </c>
      <c r="M43" s="81">
        <v>220000000000</v>
      </c>
    </row>
    <row r="44" spans="1:72" x14ac:dyDescent="0.25">
      <c r="B44" s="82">
        <v>41612</v>
      </c>
      <c r="C44" t="s">
        <v>115</v>
      </c>
      <c r="E44" s="91">
        <v>0.1525</v>
      </c>
      <c r="F44" s="92">
        <v>47073</v>
      </c>
      <c r="G44" s="77">
        <v>5.4366902877996033</v>
      </c>
      <c r="H44" s="77">
        <v>5.0312996107851067</v>
      </c>
      <c r="I44" s="77">
        <v>4.8015466952258445E-2</v>
      </c>
      <c r="J44" s="77">
        <v>99.706879099852188</v>
      </c>
      <c r="K44" s="77">
        <v>95.433527451500538</v>
      </c>
      <c r="L44" s="77">
        <v>16.114750000000001</v>
      </c>
      <c r="M44" s="81">
        <v>180674000000</v>
      </c>
    </row>
    <row r="45" spans="1:72" x14ac:dyDescent="0.25">
      <c r="B45" s="82">
        <v>41893</v>
      </c>
      <c r="C45" t="s">
        <v>116</v>
      </c>
      <c r="E45" s="91">
        <v>0.14249999999999999</v>
      </c>
      <c r="F45" s="92">
        <v>47353</v>
      </c>
      <c r="G45" s="77">
        <v>5.845679238608521</v>
      </c>
      <c r="H45" s="77">
        <v>5.4085969940285858</v>
      </c>
      <c r="I45" s="77">
        <v>4.86014989084892E-2</v>
      </c>
      <c r="J45" s="77">
        <v>90.016309266636497</v>
      </c>
      <c r="K45" s="77">
        <v>89.859715860043096</v>
      </c>
      <c r="L45" s="77">
        <v>16.162500000000001</v>
      </c>
      <c r="M45" s="81">
        <v>190000000000</v>
      </c>
    </row>
    <row r="46" spans="1:72" x14ac:dyDescent="0.25">
      <c r="B46" s="82">
        <v>42313</v>
      </c>
      <c r="C46" t="s">
        <v>117</v>
      </c>
      <c r="E46" s="91">
        <v>0.17499999999999999</v>
      </c>
      <c r="F46" s="92">
        <v>47605</v>
      </c>
      <c r="G46" s="77">
        <v>5.4677144610371391</v>
      </c>
      <c r="H46" s="77">
        <v>5.0577754394503858</v>
      </c>
      <c r="I46" s="77">
        <v>5.4046218179660037E-2</v>
      </c>
      <c r="J46" s="77">
        <v>112.4346094781467</v>
      </c>
      <c r="K46" s="77">
        <v>106.85768640122362</v>
      </c>
      <c r="L46" s="77">
        <v>16.210249999999998</v>
      </c>
      <c r="M46" s="81">
        <v>282271000000</v>
      </c>
    </row>
    <row r="47" spans="1:72" ht="15.6" x14ac:dyDescent="0.3">
      <c r="B47" s="82">
        <v>42481</v>
      </c>
      <c r="C47" t="s">
        <v>118</v>
      </c>
      <c r="D47" t="s">
        <v>14</v>
      </c>
      <c r="E47" s="91">
        <v>0.17</v>
      </c>
      <c r="F47" s="92">
        <v>47941</v>
      </c>
      <c r="G47" s="77">
        <v>5.5268716021168638</v>
      </c>
      <c r="H47" s="77">
        <v>5.1113684600032032</v>
      </c>
      <c r="I47" s="77">
        <v>5.3160928401528508E-2</v>
      </c>
      <c r="J47" s="77">
        <v>110.73055005910419</v>
      </c>
      <c r="K47" s="77">
        <v>104.00527533382946</v>
      </c>
      <c r="L47" s="77">
        <v>16.257999999999999</v>
      </c>
      <c r="M47" s="81">
        <v>353631000000</v>
      </c>
      <c r="N47" s="8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  <c r="AQ47" s="93"/>
      <c r="AR47" s="93"/>
      <c r="AS47" s="93"/>
      <c r="AT47" s="93"/>
      <c r="AU47" s="93"/>
      <c r="AV47" s="93"/>
      <c r="AW47" s="93"/>
      <c r="AX47" s="93"/>
      <c r="AY47" s="93"/>
      <c r="AZ47" s="93"/>
      <c r="BA47" s="93"/>
      <c r="BB47" s="93"/>
      <c r="BC47" s="93"/>
      <c r="BD47" s="93"/>
      <c r="BE47" s="93"/>
      <c r="BF47" s="93"/>
      <c r="BG47" s="93"/>
      <c r="BH47" s="93"/>
      <c r="BI47" s="93"/>
      <c r="BJ47" s="93"/>
      <c r="BK47" s="93"/>
      <c r="BL47" s="93"/>
      <c r="BM47" s="93"/>
      <c r="BN47" s="93"/>
      <c r="BO47" s="93"/>
      <c r="BP47" s="93"/>
      <c r="BQ47" s="93"/>
      <c r="BR47" s="93"/>
      <c r="BS47" s="93"/>
      <c r="BT47" s="93"/>
    </row>
    <row r="48" spans="1:72" x14ac:dyDescent="0.25">
      <c r="B48" s="82"/>
      <c r="E48" s="91"/>
      <c r="F48" s="92"/>
      <c r="G48" s="77"/>
      <c r="H48" s="77"/>
      <c r="I48" s="77"/>
      <c r="J48" s="77">
        <v>113.85087276928347</v>
      </c>
      <c r="K48" s="77"/>
      <c r="L48" s="77">
        <v>16.558</v>
      </c>
      <c r="M48" s="81">
        <v>125000000000</v>
      </c>
    </row>
    <row r="49" spans="2:13" x14ac:dyDescent="0.25">
      <c r="B49" s="82"/>
      <c r="E49" s="91"/>
      <c r="F49" s="92"/>
      <c r="G49" s="77"/>
      <c r="H49" s="77"/>
      <c r="I49" s="77"/>
      <c r="J49" s="77">
        <v>113.62227977767584</v>
      </c>
      <c r="K49" s="77"/>
      <c r="L49" s="77">
        <v>16.603000000000002</v>
      </c>
      <c r="M49" s="81">
        <v>115627400000</v>
      </c>
    </row>
    <row r="50" spans="2:13" x14ac:dyDescent="0.25">
      <c r="B50" s="82"/>
      <c r="E50" s="91"/>
      <c r="F50" s="92"/>
      <c r="G50" s="77"/>
      <c r="H50" s="77"/>
      <c r="I50" s="77"/>
      <c r="J50" s="77">
        <v>92.707616156395076</v>
      </c>
      <c r="K50" s="77"/>
      <c r="L50" s="77">
        <v>16.648</v>
      </c>
      <c r="M50" s="81"/>
    </row>
    <row r="51" spans="2:13" x14ac:dyDescent="0.25">
      <c r="B51" s="82"/>
      <c r="E51" s="91"/>
      <c r="F51" s="92"/>
      <c r="G51" s="77"/>
      <c r="H51" s="77"/>
      <c r="I51" s="77"/>
      <c r="J51" s="77"/>
      <c r="K51" s="77"/>
      <c r="L51" s="77"/>
      <c r="M51" s="81"/>
    </row>
    <row r="52" spans="2:13" x14ac:dyDescent="0.25">
      <c r="B52" s="82"/>
      <c r="E52" s="91"/>
      <c r="F52" s="92"/>
      <c r="G52" s="77"/>
      <c r="H52" s="77"/>
      <c r="I52" s="77"/>
      <c r="J52" s="77"/>
      <c r="K52" s="77"/>
      <c r="L52" s="77"/>
      <c r="M52" s="81"/>
    </row>
    <row r="53" spans="2:13" x14ac:dyDescent="0.25">
      <c r="B53" s="82"/>
      <c r="E53" s="91"/>
      <c r="F53" s="92"/>
      <c r="G53" s="77"/>
      <c r="H53" s="77"/>
      <c r="I53" s="77"/>
      <c r="J53" s="77"/>
      <c r="K53" s="77"/>
      <c r="L53" s="77"/>
      <c r="M53" s="81"/>
    </row>
    <row r="54" spans="2:13" x14ac:dyDescent="0.25">
      <c r="B54" s="82"/>
      <c r="E54" s="91"/>
      <c r="F54" s="92"/>
      <c r="G54" s="77"/>
      <c r="H54" s="77"/>
      <c r="I54" s="77"/>
      <c r="J54" s="77"/>
      <c r="K54" s="77"/>
      <c r="L54" s="77"/>
      <c r="M54" s="81"/>
    </row>
    <row r="55" spans="2:13" x14ac:dyDescent="0.25">
      <c r="B55" s="82"/>
      <c r="E55" s="91"/>
      <c r="F55" s="92"/>
      <c r="G55" s="77"/>
      <c r="H55" s="77"/>
      <c r="I55" s="77"/>
      <c r="J55" s="77"/>
      <c r="K55" s="77"/>
      <c r="L55" s="77"/>
      <c r="M55" s="81"/>
    </row>
    <row r="56" spans="2:13" x14ac:dyDescent="0.25">
      <c r="B56" s="82"/>
      <c r="E56" s="91"/>
      <c r="F56" s="92"/>
      <c r="G56" s="77"/>
      <c r="H56" s="77"/>
      <c r="I56" s="77"/>
      <c r="J56" s="77"/>
      <c r="K56" s="77"/>
      <c r="L56" s="77"/>
      <c r="M56" s="81"/>
    </row>
    <row r="57" spans="2:13" x14ac:dyDescent="0.25">
      <c r="B57" s="82"/>
      <c r="E57" s="91"/>
      <c r="F57" s="92"/>
      <c r="G57" s="77"/>
      <c r="H57" s="77"/>
      <c r="I57" s="77"/>
      <c r="J57" s="77"/>
      <c r="K57" s="77"/>
      <c r="L57" s="77"/>
      <c r="M57" s="81"/>
    </row>
    <row r="58" spans="2:13" x14ac:dyDescent="0.25">
      <c r="B58" s="82"/>
      <c r="E58" s="91"/>
      <c r="F58" s="92"/>
      <c r="G58" s="77"/>
      <c r="H58" s="77"/>
      <c r="I58" s="77"/>
      <c r="J58" s="77"/>
      <c r="K58" s="77"/>
      <c r="L58" s="77"/>
      <c r="M58" s="81"/>
    </row>
    <row r="59" spans="2:13" x14ac:dyDescent="0.25">
      <c r="B59" s="82"/>
      <c r="E59" s="91"/>
      <c r="F59" s="92"/>
      <c r="G59" s="77"/>
      <c r="H59" s="77"/>
      <c r="I59" s="77"/>
      <c r="J59" s="77"/>
      <c r="K59" s="77"/>
      <c r="L59" s="77"/>
      <c r="M59" s="81"/>
    </row>
    <row r="60" spans="2:13" x14ac:dyDescent="0.25">
      <c r="B60" s="82"/>
      <c r="E60" s="91"/>
      <c r="F60" s="92"/>
      <c r="G60" s="77"/>
      <c r="H60" s="77"/>
      <c r="I60" s="77"/>
      <c r="J60" s="77"/>
      <c r="K60" s="77"/>
      <c r="L60" s="77"/>
      <c r="M60" s="81"/>
    </row>
    <row r="61" spans="2:13" x14ac:dyDescent="0.25">
      <c r="B61" s="82"/>
      <c r="E61" s="91"/>
      <c r="F61" s="92"/>
      <c r="G61" s="77"/>
      <c r="H61" s="77"/>
      <c r="I61" s="77"/>
      <c r="J61" s="77"/>
      <c r="K61" s="77"/>
      <c r="L61" s="77"/>
      <c r="M61" s="81"/>
    </row>
    <row r="62" spans="2:13" x14ac:dyDescent="0.25">
      <c r="B62" s="82"/>
      <c r="E62" s="91"/>
      <c r="F62" s="92"/>
      <c r="G62" s="77"/>
      <c r="H62" s="77"/>
      <c r="I62" s="77"/>
      <c r="J62" s="77"/>
      <c r="K62" s="77"/>
      <c r="L62" s="77"/>
      <c r="M62" s="81"/>
    </row>
    <row r="63" spans="2:13" x14ac:dyDescent="0.25">
      <c r="B63" s="82"/>
      <c r="E63" s="91"/>
      <c r="F63" s="92"/>
      <c r="G63" s="77"/>
      <c r="H63" s="77"/>
      <c r="I63" s="77"/>
      <c r="J63" s="77"/>
      <c r="K63" s="77"/>
      <c r="L63" s="77"/>
      <c r="M63" s="81"/>
    </row>
    <row r="64" spans="2:13" x14ac:dyDescent="0.25">
      <c r="B64" s="82"/>
      <c r="E64" s="91"/>
      <c r="F64" s="92"/>
      <c r="G64" s="77"/>
      <c r="H64" s="77"/>
      <c r="I64" s="77"/>
      <c r="J64" s="77"/>
      <c r="K64" s="77"/>
      <c r="L64" s="77"/>
      <c r="M64" s="81"/>
    </row>
    <row r="65" spans="2:13" x14ac:dyDescent="0.25">
      <c r="B65" s="82"/>
      <c r="E65" s="91"/>
      <c r="F65" s="92"/>
      <c r="G65" s="77"/>
      <c r="H65" s="77"/>
      <c r="I65" s="77"/>
      <c r="J65" s="77"/>
      <c r="K65" s="77"/>
      <c r="L65" s="77"/>
      <c r="M65" s="81"/>
    </row>
    <row r="66" spans="2:13" x14ac:dyDescent="0.25">
      <c r="B66" s="82"/>
      <c r="E66" s="91"/>
      <c r="F66" s="92"/>
      <c r="G66" s="77"/>
      <c r="H66" s="77"/>
      <c r="I66" s="77"/>
      <c r="J66" s="77"/>
      <c r="K66" s="77"/>
      <c r="L66" s="77"/>
      <c r="M66" s="81"/>
    </row>
    <row r="67" spans="2:13" x14ac:dyDescent="0.25">
      <c r="B67" s="82"/>
      <c r="E67" s="91"/>
      <c r="F67" s="92"/>
      <c r="G67" s="77"/>
      <c r="H67" s="77"/>
      <c r="I67" s="77"/>
      <c r="J67" s="77"/>
      <c r="K67" s="77"/>
      <c r="L67" s="77"/>
      <c r="M67" s="81"/>
    </row>
    <row r="68" spans="2:13" x14ac:dyDescent="0.25">
      <c r="B68" s="82"/>
      <c r="E68" s="91"/>
      <c r="F68" s="92"/>
      <c r="G68" s="77"/>
      <c r="H68" s="77"/>
      <c r="I68" s="77"/>
      <c r="J68" s="77"/>
      <c r="K68" s="77"/>
      <c r="L68" s="77"/>
      <c r="M68" s="81"/>
    </row>
    <row r="69" spans="2:13" x14ac:dyDescent="0.25">
      <c r="B69" s="82"/>
      <c r="E69" s="91"/>
      <c r="F69" s="92"/>
      <c r="G69" s="77"/>
      <c r="H69" s="77"/>
      <c r="I69" s="77"/>
      <c r="J69" s="77"/>
      <c r="K69" s="77"/>
      <c r="L69" s="77"/>
      <c r="M69" s="81"/>
    </row>
    <row r="70" spans="2:13" x14ac:dyDescent="0.25">
      <c r="B70" s="82"/>
      <c r="E70" s="91"/>
      <c r="F70" s="92"/>
      <c r="G70" s="77"/>
      <c r="H70" s="77"/>
      <c r="I70" s="77"/>
      <c r="J70" s="77"/>
      <c r="K70" s="77"/>
      <c r="L70" s="77"/>
      <c r="M70" s="81"/>
    </row>
    <row r="71" spans="2:13" x14ac:dyDescent="0.25">
      <c r="B71" s="82"/>
      <c r="E71" s="91"/>
      <c r="F71" s="92"/>
      <c r="G71" s="77"/>
      <c r="H71" s="77"/>
      <c r="I71" s="77"/>
      <c r="J71" s="77"/>
      <c r="K71" s="77"/>
      <c r="L71" s="77"/>
      <c r="M71" s="81"/>
    </row>
    <row r="72" spans="2:13" x14ac:dyDescent="0.25">
      <c r="B72" s="82"/>
      <c r="E72" s="91"/>
      <c r="F72" s="92"/>
      <c r="G72" s="77"/>
      <c r="H72" s="77"/>
      <c r="I72" s="77"/>
      <c r="J72" s="77"/>
      <c r="K72" s="77"/>
      <c r="L72" s="77"/>
      <c r="M72" s="81"/>
    </row>
    <row r="73" spans="2:13" x14ac:dyDescent="0.25">
      <c r="B73" s="82"/>
      <c r="E73" s="91"/>
      <c r="F73" s="92"/>
      <c r="G73" s="77"/>
      <c r="H73" s="77"/>
      <c r="I73" s="77"/>
      <c r="J73" s="77"/>
      <c r="K73" s="77"/>
      <c r="L73" s="77"/>
      <c r="M73" s="81"/>
    </row>
    <row r="74" spans="2:13" x14ac:dyDescent="0.25">
      <c r="B74" s="82"/>
      <c r="E74" s="91"/>
      <c r="F74" s="92"/>
      <c r="G74" s="77"/>
      <c r="H74" s="77"/>
      <c r="I74" s="77"/>
      <c r="J74" s="77"/>
      <c r="K74" s="77"/>
      <c r="L74" s="77"/>
      <c r="M74" s="81"/>
    </row>
    <row r="75" spans="2:13" x14ac:dyDescent="0.25">
      <c r="B75" s="82"/>
      <c r="E75" s="91"/>
      <c r="F75" s="92"/>
      <c r="G75" s="77"/>
      <c r="H75" s="77"/>
      <c r="I75" s="77"/>
      <c r="J75" s="77"/>
      <c r="K75" s="77"/>
      <c r="L75" s="77"/>
      <c r="M75" s="81"/>
    </row>
    <row r="76" spans="2:13" x14ac:dyDescent="0.25">
      <c r="B76" s="82"/>
      <c r="E76" s="91"/>
      <c r="F76" s="92"/>
      <c r="G76" s="77"/>
      <c r="H76" s="77"/>
      <c r="I76" s="77"/>
      <c r="J76" s="77"/>
      <c r="K76" s="77"/>
      <c r="L76" s="77"/>
      <c r="M76" s="81"/>
    </row>
    <row r="77" spans="2:13" x14ac:dyDescent="0.25">
      <c r="B77" s="82"/>
      <c r="E77" s="91"/>
      <c r="F77" s="92"/>
      <c r="G77" s="77"/>
      <c r="H77" s="77"/>
      <c r="I77" s="77"/>
      <c r="J77" s="77"/>
      <c r="K77" s="77"/>
      <c r="L77" s="77"/>
      <c r="M77" s="81"/>
    </row>
    <row r="78" spans="2:13" x14ac:dyDescent="0.25">
      <c r="B78" s="82"/>
      <c r="E78" s="91"/>
      <c r="F78" s="92"/>
      <c r="G78" s="77"/>
      <c r="H78" s="77"/>
      <c r="I78" s="77"/>
      <c r="J78" s="77"/>
      <c r="K78" s="77"/>
      <c r="L78" s="77"/>
      <c r="M78" s="81"/>
    </row>
    <row r="79" spans="2:13" x14ac:dyDescent="0.25">
      <c r="B79" s="82"/>
      <c r="E79" s="91"/>
      <c r="F79" s="92"/>
      <c r="G79" s="77"/>
      <c r="H79" s="77"/>
      <c r="I79" s="77"/>
      <c r="J79" s="77"/>
      <c r="K79" s="77"/>
      <c r="L79" s="77"/>
      <c r="M79" s="81"/>
    </row>
    <row r="80" spans="2:13" x14ac:dyDescent="0.25">
      <c r="B80" s="82"/>
      <c r="E80" s="91"/>
      <c r="F80" s="92"/>
      <c r="G80" s="77"/>
      <c r="H80" s="77"/>
      <c r="I80" s="77"/>
      <c r="J80" s="77"/>
      <c r="K80" s="77"/>
      <c r="L80" s="77"/>
      <c r="M80" s="81"/>
    </row>
    <row r="81" spans="2:13" x14ac:dyDescent="0.25">
      <c r="B81" s="82"/>
      <c r="E81" s="91"/>
      <c r="F81" s="92"/>
      <c r="G81" s="77"/>
      <c r="H81" s="77"/>
      <c r="I81" s="77"/>
      <c r="J81" s="77"/>
      <c r="K81" s="77"/>
      <c r="L81" s="77"/>
      <c r="M81" s="81"/>
    </row>
    <row r="82" spans="2:13" x14ac:dyDescent="0.25">
      <c r="B82" s="82"/>
      <c r="E82" s="91"/>
      <c r="F82" s="92"/>
      <c r="G82" s="77"/>
      <c r="H82" s="77"/>
      <c r="I82" s="77"/>
      <c r="J82" s="77"/>
      <c r="K82" s="77"/>
      <c r="L82" s="77"/>
      <c r="M82" s="81"/>
    </row>
    <row r="83" spans="2:13" x14ac:dyDescent="0.25">
      <c r="B83" s="82"/>
      <c r="E83" s="91"/>
      <c r="F83" s="92"/>
      <c r="G83" s="77"/>
      <c r="H83" s="77"/>
      <c r="I83" s="77"/>
      <c r="J83" s="77"/>
      <c r="K83" s="77"/>
      <c r="L83" s="77"/>
      <c r="M83" s="81"/>
    </row>
    <row r="84" spans="2:13" x14ac:dyDescent="0.25">
      <c r="B84" s="82"/>
      <c r="E84" s="91"/>
      <c r="F84" s="92"/>
      <c r="G84" s="77"/>
      <c r="H84" s="77"/>
      <c r="I84" s="77"/>
      <c r="J84" s="77"/>
      <c r="K84" s="77"/>
      <c r="L84" s="77"/>
      <c r="M84" s="81"/>
    </row>
    <row r="85" spans="2:13" x14ac:dyDescent="0.25">
      <c r="B85" s="82"/>
      <c r="E85" s="91"/>
      <c r="F85" s="92"/>
      <c r="G85" s="77"/>
      <c r="H85" s="77"/>
      <c r="I85" s="77"/>
      <c r="J85" s="77"/>
      <c r="K85" s="77"/>
      <c r="L85" s="77"/>
      <c r="M85" s="81"/>
    </row>
    <row r="86" spans="2:13" x14ac:dyDescent="0.25">
      <c r="B86" s="82"/>
      <c r="E86" s="91"/>
      <c r="F86" s="92"/>
      <c r="G86" s="77"/>
      <c r="H86" s="77"/>
      <c r="I86" s="77"/>
      <c r="J86" s="77"/>
      <c r="K86" s="77"/>
      <c r="L86" s="77"/>
      <c r="M86" s="81"/>
    </row>
    <row r="87" spans="2:13" x14ac:dyDescent="0.25">
      <c r="B87" s="82"/>
      <c r="E87" s="91"/>
      <c r="F87" s="92"/>
      <c r="G87" s="77"/>
      <c r="H87" s="77"/>
      <c r="I87" s="77"/>
      <c r="J87" s="77"/>
      <c r="K87" s="77"/>
      <c r="L87" s="77"/>
      <c r="M87" s="81"/>
    </row>
    <row r="88" spans="2:13" x14ac:dyDescent="0.25">
      <c r="B88" s="82"/>
      <c r="E88" s="91"/>
      <c r="F88" s="92"/>
      <c r="G88" s="77"/>
      <c r="H88" s="77"/>
      <c r="I88" s="77"/>
      <c r="J88" s="77"/>
      <c r="K88" s="77"/>
      <c r="L88" s="77"/>
      <c r="M88" s="81"/>
    </row>
    <row r="89" spans="2:13" x14ac:dyDescent="0.25">
      <c r="B89" s="82"/>
      <c r="E89" s="91"/>
      <c r="F89" s="92"/>
      <c r="G89" s="77"/>
      <c r="H89" s="77"/>
      <c r="I89" s="77"/>
      <c r="J89" s="77"/>
      <c r="K89" s="77"/>
      <c r="L89" s="77"/>
      <c r="M89" s="81"/>
    </row>
    <row r="90" spans="2:13" x14ac:dyDescent="0.25">
      <c r="B90" s="82"/>
      <c r="E90" s="91"/>
      <c r="F90" s="92"/>
      <c r="G90" s="77"/>
      <c r="H90" s="77"/>
      <c r="I90" s="77"/>
      <c r="J90" s="77"/>
      <c r="K90" s="77"/>
      <c r="L90" s="77"/>
      <c r="M90" s="81"/>
    </row>
    <row r="91" spans="2:13" x14ac:dyDescent="0.25">
      <c r="B91" s="82"/>
      <c r="E91" s="91"/>
      <c r="F91" s="92"/>
      <c r="G91" s="77"/>
      <c r="H91" s="77"/>
      <c r="I91" s="77"/>
      <c r="J91" s="77"/>
      <c r="K91" s="77"/>
      <c r="L91" s="77"/>
      <c r="M91" s="81"/>
    </row>
    <row r="92" spans="2:13" x14ac:dyDescent="0.25">
      <c r="B92" s="82"/>
      <c r="E92" s="91"/>
      <c r="F92" s="92"/>
      <c r="G92" s="77"/>
      <c r="H92" s="77"/>
      <c r="I92" s="77"/>
      <c r="J92" s="77"/>
      <c r="K92" s="77"/>
      <c r="L92" s="77"/>
      <c r="M92" s="81"/>
    </row>
    <row r="93" spans="2:13" x14ac:dyDescent="0.25">
      <c r="B93" s="82"/>
      <c r="E93" s="91"/>
      <c r="F93" s="92"/>
      <c r="G93" s="77"/>
      <c r="H93" s="77"/>
      <c r="I93" s="77"/>
      <c r="J93" s="77"/>
      <c r="K93" s="77"/>
      <c r="L93" s="77"/>
      <c r="M93" s="81"/>
    </row>
    <row r="94" spans="2:13" x14ac:dyDescent="0.25">
      <c r="B94" s="82"/>
      <c r="E94" s="91"/>
      <c r="F94" s="92"/>
      <c r="G94" s="77"/>
      <c r="H94" s="77"/>
      <c r="I94" s="77"/>
      <c r="J94" s="77"/>
      <c r="K94" s="77"/>
      <c r="L94" s="77"/>
      <c r="M94" s="81"/>
    </row>
    <row r="95" spans="2:13" x14ac:dyDescent="0.25">
      <c r="B95" s="82"/>
      <c r="E95" s="91"/>
      <c r="F95" s="92"/>
      <c r="G95" s="77"/>
      <c r="H95" s="77"/>
      <c r="I95" s="77"/>
      <c r="J95" s="77"/>
      <c r="K95" s="77"/>
      <c r="L95" s="77"/>
      <c r="M95" s="81"/>
    </row>
    <row r="96" spans="2:13" x14ac:dyDescent="0.25">
      <c r="B96" s="82"/>
      <c r="E96" s="91"/>
      <c r="F96" s="92"/>
      <c r="G96" s="77"/>
      <c r="H96" s="77"/>
      <c r="I96" s="77"/>
      <c r="J96" s="77"/>
      <c r="K96" s="77"/>
      <c r="L96" s="77"/>
      <c r="M96" s="81"/>
    </row>
    <row r="97" spans="2:13" x14ac:dyDescent="0.25">
      <c r="B97" s="82"/>
      <c r="E97" s="91"/>
      <c r="F97" s="92"/>
      <c r="G97" s="77"/>
      <c r="H97" s="77"/>
      <c r="I97" s="77"/>
      <c r="J97" s="77"/>
      <c r="K97" s="77"/>
      <c r="L97" s="77"/>
      <c r="M97" s="81"/>
    </row>
    <row r="98" spans="2:13" x14ac:dyDescent="0.25">
      <c r="B98" s="82"/>
      <c r="E98" s="91"/>
      <c r="F98" s="92"/>
      <c r="G98" s="77"/>
      <c r="H98" s="77"/>
      <c r="I98" s="77"/>
      <c r="J98" s="77"/>
      <c r="K98" s="77"/>
      <c r="L98" s="77"/>
      <c r="M98" s="81"/>
    </row>
    <row r="99" spans="2:13" x14ac:dyDescent="0.25">
      <c r="B99" s="82"/>
      <c r="E99" s="91"/>
      <c r="F99" s="92"/>
      <c r="G99" s="77"/>
      <c r="H99" s="77"/>
      <c r="I99" s="77"/>
      <c r="J99" s="77"/>
      <c r="K99" s="77"/>
      <c r="L99" s="77"/>
      <c r="M99" s="81"/>
    </row>
    <row r="100" spans="2:13" x14ac:dyDescent="0.25">
      <c r="B100" s="82"/>
      <c r="E100" s="91"/>
      <c r="F100" s="92"/>
      <c r="G100" s="77"/>
      <c r="H100" s="77"/>
      <c r="I100" s="77"/>
      <c r="J100" s="77"/>
      <c r="K100" s="77"/>
      <c r="L100" s="77"/>
      <c r="M100" s="81"/>
    </row>
    <row r="101" spans="2:13" x14ac:dyDescent="0.25">
      <c r="B101" s="82"/>
      <c r="E101" s="91"/>
      <c r="F101" s="92"/>
      <c r="G101" s="77"/>
      <c r="H101" s="77"/>
      <c r="I101" s="77"/>
      <c r="J101" s="77"/>
      <c r="K101" s="77"/>
      <c r="L101" s="77"/>
      <c r="M101" s="81"/>
    </row>
    <row r="102" spans="2:13" x14ac:dyDescent="0.25">
      <c r="B102" s="82"/>
      <c r="E102" s="91"/>
      <c r="F102" s="92"/>
      <c r="G102" s="77"/>
      <c r="H102" s="77"/>
      <c r="I102" s="77"/>
      <c r="J102" s="77"/>
      <c r="K102" s="77"/>
      <c r="L102" s="77"/>
      <c r="M102" s="81"/>
    </row>
    <row r="103" spans="2:13" x14ac:dyDescent="0.25">
      <c r="B103" s="82"/>
      <c r="E103" s="91"/>
      <c r="F103" s="92"/>
      <c r="G103" s="77"/>
      <c r="H103" s="77"/>
      <c r="I103" s="77"/>
      <c r="J103" s="77"/>
      <c r="K103" s="77"/>
      <c r="L103" s="77"/>
      <c r="M103" s="81"/>
    </row>
    <row r="104" spans="2:13" x14ac:dyDescent="0.25">
      <c r="B104" s="82"/>
      <c r="E104" s="91"/>
      <c r="F104" s="92"/>
      <c r="G104" s="77"/>
      <c r="H104" s="77"/>
      <c r="I104" s="77"/>
      <c r="J104" s="77"/>
      <c r="K104" s="77"/>
      <c r="L104" s="77"/>
      <c r="M104" s="81"/>
    </row>
    <row r="105" spans="2:13" x14ac:dyDescent="0.25">
      <c r="B105" s="82"/>
      <c r="E105" s="91"/>
      <c r="F105" s="92"/>
      <c r="G105" s="77"/>
      <c r="H105" s="77"/>
      <c r="I105" s="77"/>
      <c r="J105" s="77"/>
      <c r="K105" s="77"/>
      <c r="L105" s="77"/>
      <c r="M105" s="81"/>
    </row>
    <row r="106" spans="2:13" x14ac:dyDescent="0.25">
      <c r="B106" s="82"/>
      <c r="E106" s="91"/>
      <c r="F106" s="92"/>
      <c r="G106" s="77"/>
      <c r="H106" s="77"/>
      <c r="I106" s="77"/>
      <c r="J106" s="77"/>
      <c r="K106" s="77"/>
      <c r="L106" s="77"/>
      <c r="M106" s="81"/>
    </row>
    <row r="107" spans="2:13" x14ac:dyDescent="0.25">
      <c r="B107" s="82"/>
      <c r="E107" s="91"/>
      <c r="F107" s="92"/>
      <c r="G107" s="77"/>
      <c r="H107" s="77"/>
      <c r="I107" s="77"/>
      <c r="J107" s="77"/>
      <c r="K107" s="77"/>
      <c r="L107" s="77"/>
      <c r="M107" s="81"/>
    </row>
    <row r="108" spans="2:13" x14ac:dyDescent="0.25">
      <c r="B108" s="82"/>
      <c r="E108" s="91"/>
      <c r="F108" s="92"/>
      <c r="G108" s="77"/>
      <c r="H108" s="77"/>
      <c r="I108" s="77"/>
      <c r="J108" s="77"/>
      <c r="K108" s="77"/>
      <c r="L108" s="77"/>
      <c r="M108" s="81"/>
    </row>
    <row r="109" spans="2:13" x14ac:dyDescent="0.25">
      <c r="B109" s="82"/>
      <c r="E109" s="91"/>
      <c r="F109" s="92"/>
      <c r="G109" s="77"/>
      <c r="H109" s="77"/>
      <c r="I109" s="77"/>
      <c r="J109" s="77"/>
      <c r="K109" s="77"/>
      <c r="L109" s="77"/>
      <c r="M109" s="81"/>
    </row>
    <row r="110" spans="2:13" x14ac:dyDescent="0.25">
      <c r="B110" s="82"/>
      <c r="E110" s="91"/>
      <c r="F110" s="92"/>
      <c r="G110" s="77"/>
      <c r="H110" s="77"/>
      <c r="I110" s="77"/>
      <c r="J110" s="77"/>
      <c r="K110" s="77"/>
      <c r="L110" s="77"/>
      <c r="M110" s="81"/>
    </row>
    <row r="111" spans="2:13" x14ac:dyDescent="0.25">
      <c r="B111" s="82"/>
      <c r="E111" s="91"/>
      <c r="F111" s="92"/>
      <c r="G111" s="77"/>
      <c r="H111" s="77"/>
      <c r="I111" s="77"/>
      <c r="J111" s="77"/>
      <c r="K111" s="77"/>
      <c r="L111" s="77"/>
      <c r="M111" s="81"/>
    </row>
    <row r="112" spans="2:13" x14ac:dyDescent="0.25">
      <c r="B112" s="82"/>
      <c r="E112" s="91"/>
      <c r="F112" s="92"/>
      <c r="G112" s="77"/>
      <c r="H112" s="77"/>
      <c r="I112" s="77"/>
      <c r="J112" s="77"/>
      <c r="K112" s="77"/>
      <c r="L112" s="77"/>
      <c r="M112" s="81"/>
    </row>
    <row r="113" spans="2:13" x14ac:dyDescent="0.25">
      <c r="B113" s="82"/>
      <c r="E113" s="91"/>
      <c r="F113" s="92"/>
      <c r="G113" s="77"/>
      <c r="H113" s="77"/>
      <c r="I113" s="77"/>
      <c r="J113" s="77"/>
      <c r="K113" s="77"/>
      <c r="L113" s="77"/>
      <c r="M113" s="81"/>
    </row>
    <row r="114" spans="2:13" x14ac:dyDescent="0.25">
      <c r="B114" s="82"/>
      <c r="E114" s="91"/>
      <c r="F114" s="92"/>
      <c r="G114" s="77"/>
      <c r="H114" s="77"/>
      <c r="I114" s="77"/>
      <c r="J114" s="77"/>
      <c r="K114" s="77"/>
      <c r="L114" s="77"/>
      <c r="M114" s="81"/>
    </row>
    <row r="115" spans="2:13" x14ac:dyDescent="0.25">
      <c r="B115" s="82"/>
      <c r="E115" s="91"/>
      <c r="F115" s="92"/>
      <c r="G115" s="77"/>
      <c r="H115" s="77"/>
      <c r="I115" s="77"/>
      <c r="J115" s="77"/>
      <c r="K115" s="77"/>
      <c r="L115" s="77"/>
      <c r="M115" s="81"/>
    </row>
    <row r="116" spans="2:13" x14ac:dyDescent="0.25">
      <c r="B116" s="82"/>
      <c r="E116" s="91"/>
      <c r="F116" s="92"/>
      <c r="G116" s="77"/>
      <c r="H116" s="77"/>
      <c r="I116" s="77"/>
      <c r="J116" s="77"/>
      <c r="K116" s="77"/>
      <c r="L116" s="77"/>
      <c r="M116" s="81"/>
    </row>
    <row r="117" spans="2:13" x14ac:dyDescent="0.25">
      <c r="B117" s="82"/>
      <c r="E117" s="91"/>
      <c r="F117" s="92"/>
      <c r="G117" s="77"/>
      <c r="H117" s="77"/>
      <c r="I117" s="77"/>
      <c r="J117" s="77"/>
      <c r="K117" s="77"/>
      <c r="L117" s="77"/>
      <c r="M117" s="81"/>
    </row>
    <row r="118" spans="2:13" x14ac:dyDescent="0.25">
      <c r="B118" s="82"/>
      <c r="E118" s="91"/>
      <c r="F118" s="92"/>
      <c r="G118" s="77"/>
      <c r="H118" s="77"/>
      <c r="I118" s="77"/>
      <c r="J118" s="77"/>
      <c r="K118" s="77"/>
      <c r="L118" s="77"/>
      <c r="M118" s="81"/>
    </row>
    <row r="119" spans="2:13" x14ac:dyDescent="0.25">
      <c r="B119" s="82"/>
      <c r="E119" s="91"/>
      <c r="F119" s="92"/>
      <c r="G119" s="77"/>
      <c r="H119" s="77"/>
      <c r="I119" s="77"/>
      <c r="J119" s="77"/>
      <c r="K119" s="77"/>
      <c r="L119" s="77"/>
      <c r="M119" s="81"/>
    </row>
    <row r="120" spans="2:13" x14ac:dyDescent="0.25">
      <c r="B120" s="82"/>
      <c r="E120" s="91"/>
      <c r="F120" s="92"/>
      <c r="G120" s="77"/>
      <c r="H120" s="77"/>
      <c r="I120" s="77"/>
      <c r="J120" s="77"/>
      <c r="K120" s="77"/>
      <c r="L120" s="77"/>
      <c r="M120" s="81"/>
    </row>
    <row r="121" spans="2:13" x14ac:dyDescent="0.25">
      <c r="B121" s="82"/>
      <c r="E121" s="91"/>
      <c r="F121" s="92"/>
      <c r="G121" s="77"/>
      <c r="H121" s="77"/>
      <c r="I121" s="77"/>
      <c r="J121" s="77"/>
      <c r="K121" s="77"/>
      <c r="L121" s="77"/>
      <c r="M121" s="81"/>
    </row>
    <row r="122" spans="2:13" x14ac:dyDescent="0.25">
      <c r="B122" s="82"/>
      <c r="E122" s="91"/>
      <c r="F122" s="92"/>
      <c r="G122" s="77"/>
      <c r="H122" s="77"/>
      <c r="I122" s="77"/>
      <c r="J122" s="77"/>
      <c r="K122" s="77"/>
      <c r="L122" s="77"/>
      <c r="M122" s="81"/>
    </row>
    <row r="123" spans="2:13" x14ac:dyDescent="0.25">
      <c r="B123" s="82"/>
      <c r="E123" s="91"/>
      <c r="F123" s="92"/>
      <c r="G123" s="77"/>
      <c r="H123" s="77"/>
      <c r="I123" s="77"/>
      <c r="J123" s="77"/>
      <c r="K123" s="77"/>
      <c r="L123" s="77"/>
      <c r="M123" s="81"/>
    </row>
    <row r="124" spans="2:13" x14ac:dyDescent="0.25">
      <c r="B124" s="82"/>
      <c r="E124" s="91"/>
      <c r="F124" s="92"/>
      <c r="G124" s="77"/>
      <c r="H124" s="77"/>
      <c r="I124" s="77"/>
      <c r="J124" s="77"/>
      <c r="K124" s="77"/>
      <c r="L124" s="77"/>
      <c r="M124" s="81"/>
    </row>
    <row r="125" spans="2:13" x14ac:dyDescent="0.25">
      <c r="B125" s="82"/>
      <c r="E125" s="91"/>
      <c r="F125" s="92"/>
      <c r="G125" s="77"/>
      <c r="H125" s="77"/>
      <c r="I125" s="77"/>
      <c r="J125" s="77"/>
      <c r="K125" s="77"/>
      <c r="L125" s="77"/>
      <c r="M125" s="81"/>
    </row>
    <row r="126" spans="2:13" x14ac:dyDescent="0.25">
      <c r="B126" s="82"/>
      <c r="E126" s="91"/>
      <c r="F126" s="92"/>
      <c r="G126" s="77"/>
      <c r="H126" s="77"/>
      <c r="I126" s="77"/>
      <c r="J126" s="77"/>
      <c r="K126" s="77"/>
      <c r="L126" s="77"/>
      <c r="M126" s="81"/>
    </row>
    <row r="127" spans="2:13" x14ac:dyDescent="0.25">
      <c r="B127" s="82"/>
      <c r="E127" s="91"/>
      <c r="F127" s="92"/>
      <c r="G127" s="77"/>
      <c r="H127" s="77"/>
      <c r="I127" s="77"/>
      <c r="J127" s="77"/>
      <c r="K127" s="77"/>
      <c r="L127" s="77"/>
      <c r="M127" s="81"/>
    </row>
    <row r="128" spans="2:13" x14ac:dyDescent="0.25">
      <c r="B128" s="82"/>
      <c r="E128" s="91"/>
      <c r="F128" s="92"/>
      <c r="G128" s="77"/>
      <c r="H128" s="77"/>
      <c r="I128" s="77"/>
      <c r="J128" s="77"/>
      <c r="K128" s="77"/>
      <c r="L128" s="77"/>
      <c r="M128" s="81"/>
    </row>
    <row r="129" spans="2:13" x14ac:dyDescent="0.25">
      <c r="B129" s="82"/>
      <c r="E129" s="91"/>
      <c r="F129" s="92"/>
      <c r="G129" s="77"/>
      <c r="H129" s="77"/>
      <c r="I129" s="77"/>
      <c r="J129" s="77"/>
      <c r="K129" s="77"/>
      <c r="L129" s="77"/>
      <c r="M129" s="81"/>
    </row>
    <row r="130" spans="2:13" x14ac:dyDescent="0.25">
      <c r="B130" s="82"/>
      <c r="E130" s="91"/>
      <c r="F130" s="92"/>
      <c r="G130" s="77"/>
      <c r="H130" s="77"/>
      <c r="I130" s="77"/>
      <c r="J130" s="77"/>
      <c r="K130" s="77"/>
      <c r="L130" s="77"/>
      <c r="M130" s="81"/>
    </row>
    <row r="131" spans="2:13" x14ac:dyDescent="0.25">
      <c r="B131" s="82"/>
      <c r="E131" s="91"/>
      <c r="F131" s="92"/>
      <c r="G131" s="77"/>
      <c r="H131" s="77"/>
      <c r="I131" s="77"/>
      <c r="J131" s="77"/>
      <c r="K131" s="77"/>
      <c r="L131" s="77"/>
      <c r="M131" s="81"/>
    </row>
    <row r="132" spans="2:13" x14ac:dyDescent="0.25">
      <c r="B132" s="82"/>
      <c r="E132" s="91"/>
      <c r="F132" s="92"/>
      <c r="G132" s="77"/>
      <c r="H132" s="77"/>
      <c r="I132" s="77"/>
      <c r="J132" s="77"/>
      <c r="K132" s="77"/>
      <c r="L132" s="77"/>
      <c r="M132" s="81"/>
    </row>
    <row r="133" spans="2:13" x14ac:dyDescent="0.25">
      <c r="B133" s="82"/>
      <c r="E133" s="91"/>
      <c r="F133" s="92"/>
      <c r="G133" s="77"/>
      <c r="H133" s="77"/>
      <c r="I133" s="77"/>
      <c r="J133" s="77"/>
      <c r="K133" s="77"/>
      <c r="L133" s="77"/>
      <c r="M133" s="81"/>
    </row>
    <row r="134" spans="2:13" x14ac:dyDescent="0.25">
      <c r="B134" s="82"/>
      <c r="E134" s="91"/>
      <c r="F134" s="92"/>
      <c r="G134" s="77"/>
      <c r="H134" s="77"/>
      <c r="I134" s="77"/>
      <c r="J134" s="77"/>
      <c r="K134" s="77"/>
      <c r="L134" s="77"/>
      <c r="M134" s="81"/>
    </row>
    <row r="135" spans="2:13" x14ac:dyDescent="0.25">
      <c r="B135" s="82"/>
      <c r="E135" s="91"/>
      <c r="F135" s="92"/>
      <c r="G135" s="77"/>
      <c r="H135" s="77"/>
      <c r="I135" s="77"/>
      <c r="J135" s="77"/>
      <c r="K135" s="77"/>
      <c r="L135" s="77"/>
      <c r="M135" s="81"/>
    </row>
    <row r="136" spans="2:13" x14ac:dyDescent="0.25">
      <c r="B136" s="82"/>
      <c r="E136" s="91"/>
      <c r="F136" s="92"/>
      <c r="G136" s="77"/>
      <c r="H136" s="77"/>
      <c r="I136" s="77"/>
      <c r="J136" s="77"/>
      <c r="K136" s="77"/>
      <c r="L136" s="77"/>
      <c r="M136" s="81"/>
    </row>
    <row r="137" spans="2:13" x14ac:dyDescent="0.25">
      <c r="B137" s="82"/>
      <c r="E137" s="91"/>
      <c r="F137" s="92"/>
      <c r="G137" s="77"/>
      <c r="H137" s="77"/>
      <c r="I137" s="77"/>
      <c r="J137" s="77"/>
      <c r="K137" s="77"/>
      <c r="L137" s="77"/>
      <c r="M137" s="81"/>
    </row>
    <row r="138" spans="2:13" x14ac:dyDescent="0.25">
      <c r="B138" s="82"/>
      <c r="E138" s="91"/>
      <c r="F138" s="92"/>
      <c r="G138" s="77"/>
      <c r="H138" s="77"/>
      <c r="I138" s="77"/>
      <c r="J138" s="77"/>
      <c r="K138" s="77"/>
      <c r="L138" s="77"/>
      <c r="M138" s="81"/>
    </row>
    <row r="139" spans="2:13" x14ac:dyDescent="0.25">
      <c r="B139" s="82"/>
      <c r="E139" s="91"/>
      <c r="F139" s="92"/>
      <c r="G139" s="77"/>
      <c r="H139" s="77"/>
      <c r="I139" s="77"/>
      <c r="J139" s="77"/>
      <c r="K139" s="77"/>
      <c r="L139" s="77"/>
      <c r="M139" s="81"/>
    </row>
    <row r="140" spans="2:13" x14ac:dyDescent="0.25">
      <c r="B140" s="82"/>
      <c r="E140" s="91"/>
      <c r="F140" s="92"/>
      <c r="G140" s="77"/>
      <c r="H140" s="77"/>
      <c r="I140" s="77"/>
      <c r="J140" s="77"/>
      <c r="K140" s="77"/>
      <c r="L140" s="77"/>
      <c r="M140" s="81"/>
    </row>
    <row r="141" spans="2:13" x14ac:dyDescent="0.25">
      <c r="B141" s="82"/>
      <c r="E141" s="91"/>
      <c r="F141" s="92"/>
      <c r="G141" s="77"/>
      <c r="H141" s="77"/>
      <c r="I141" s="77"/>
      <c r="J141" s="77"/>
      <c r="K141" s="77"/>
      <c r="L141" s="77"/>
      <c r="M141" s="81"/>
    </row>
    <row r="142" spans="2:13" x14ac:dyDescent="0.25">
      <c r="B142" s="82"/>
      <c r="E142" s="91"/>
      <c r="F142" s="92"/>
      <c r="G142" s="77"/>
      <c r="H142" s="77"/>
      <c r="I142" s="77"/>
      <c r="J142" s="77"/>
      <c r="K142" s="77"/>
      <c r="L142" s="77"/>
      <c r="M142" s="81"/>
    </row>
    <row r="143" spans="2:13" x14ac:dyDescent="0.25">
      <c r="B143" s="82"/>
      <c r="E143" s="91"/>
      <c r="F143" s="92"/>
      <c r="G143" s="77"/>
      <c r="H143" s="77"/>
      <c r="I143" s="77"/>
      <c r="J143" s="77"/>
      <c r="K143" s="77"/>
      <c r="L143" s="77"/>
      <c r="M143" s="81"/>
    </row>
    <row r="144" spans="2:13" x14ac:dyDescent="0.25">
      <c r="B144" s="82"/>
      <c r="E144" s="91"/>
      <c r="F144" s="92"/>
      <c r="G144" s="77"/>
      <c r="H144" s="77"/>
      <c r="I144" s="77"/>
      <c r="J144" s="77"/>
      <c r="K144" s="77"/>
      <c r="L144" s="77"/>
      <c r="M144" s="81"/>
    </row>
    <row r="145" spans="2:13" x14ac:dyDescent="0.25">
      <c r="B145" s="82"/>
      <c r="E145" s="91"/>
      <c r="F145" s="92"/>
      <c r="G145" s="77"/>
      <c r="H145" s="77"/>
      <c r="I145" s="77"/>
      <c r="J145" s="77"/>
      <c r="K145" s="77"/>
      <c r="L145" s="77"/>
      <c r="M145" s="81"/>
    </row>
    <row r="146" spans="2:13" x14ac:dyDescent="0.25">
      <c r="B146" s="82"/>
      <c r="E146" s="91"/>
      <c r="F146" s="92"/>
      <c r="G146" s="77"/>
      <c r="H146" s="77"/>
      <c r="I146" s="77"/>
      <c r="J146" s="77"/>
      <c r="K146" s="77"/>
      <c r="L146" s="77"/>
      <c r="M146" s="81"/>
    </row>
    <row r="147" spans="2:13" x14ac:dyDescent="0.25">
      <c r="B147" s="82"/>
      <c r="E147" s="91"/>
      <c r="F147" s="92"/>
      <c r="G147" s="77"/>
      <c r="H147" s="77"/>
      <c r="I147" s="77"/>
      <c r="J147" s="77"/>
      <c r="K147" s="77"/>
      <c r="L147" s="77"/>
      <c r="M147" s="81"/>
    </row>
    <row r="148" spans="2:13" x14ac:dyDescent="0.25">
      <c r="B148" s="82"/>
      <c r="E148" s="91"/>
      <c r="F148" s="92"/>
      <c r="G148" s="77"/>
      <c r="H148" s="77"/>
      <c r="I148" s="77"/>
      <c r="J148" s="77"/>
      <c r="K148" s="77"/>
      <c r="L148" s="77"/>
      <c r="M148" s="81"/>
    </row>
    <row r="149" spans="2:13" x14ac:dyDescent="0.25">
      <c r="B149" s="82"/>
      <c r="E149" s="91"/>
      <c r="F149" s="92"/>
      <c r="G149" s="77"/>
      <c r="H149" s="77"/>
      <c r="I149" s="77"/>
      <c r="J149" s="77"/>
      <c r="K149" s="77"/>
      <c r="L149" s="77"/>
      <c r="M149" s="81"/>
    </row>
    <row r="150" spans="2:13" x14ac:dyDescent="0.25">
      <c r="B150" s="82"/>
      <c r="E150" s="91"/>
      <c r="F150" s="92"/>
      <c r="G150" s="77"/>
      <c r="H150" s="77"/>
      <c r="I150" s="77"/>
      <c r="J150" s="77"/>
      <c r="K150" s="77"/>
      <c r="L150" s="77"/>
      <c r="M150" s="81"/>
    </row>
    <row r="151" spans="2:13" x14ac:dyDescent="0.25">
      <c r="B151" s="82"/>
      <c r="E151" s="91"/>
      <c r="F151" s="92"/>
      <c r="G151" s="77"/>
      <c r="H151" s="77"/>
      <c r="I151" s="77"/>
      <c r="J151" s="77"/>
      <c r="K151" s="77"/>
      <c r="L151" s="77"/>
      <c r="M151" s="81"/>
    </row>
    <row r="152" spans="2:13" x14ac:dyDescent="0.25">
      <c r="B152" s="82"/>
      <c r="E152" s="91"/>
      <c r="F152" s="92"/>
      <c r="G152" s="77"/>
      <c r="H152" s="77"/>
      <c r="I152" s="77"/>
      <c r="J152" s="77"/>
      <c r="K152" s="77"/>
      <c r="L152" s="77"/>
      <c r="M152" s="8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98"/>
  <sheetViews>
    <sheetView topLeftCell="F48" zoomScale="80" zoomScaleNormal="80" workbookViewId="0">
      <selection activeCell="P88" sqref="P88"/>
    </sheetView>
  </sheetViews>
  <sheetFormatPr defaultRowHeight="15" x14ac:dyDescent="0.25"/>
  <cols>
    <col min="1" max="1" width="15.54296875" customWidth="1"/>
    <col min="7" max="8" width="10" bestFit="1" customWidth="1"/>
    <col min="9" max="9" width="9.90625" bestFit="1" customWidth="1"/>
  </cols>
  <sheetData>
    <row r="1" spans="1:3" x14ac:dyDescent="0.25">
      <c r="A1" s="1" t="s">
        <v>13</v>
      </c>
      <c r="B1" s="1" t="s">
        <v>5</v>
      </c>
    </row>
    <row r="2" spans="1:3" x14ac:dyDescent="0.25">
      <c r="A2" s="22"/>
      <c r="B2" s="11"/>
      <c r="C2" s="5"/>
    </row>
    <row r="3" spans="1:3" x14ac:dyDescent="0.25">
      <c r="A3" s="22">
        <v>41970</v>
      </c>
      <c r="B3" s="12">
        <v>11</v>
      </c>
      <c r="C3" s="5">
        <v>0.3</v>
      </c>
    </row>
    <row r="4" spans="1:3" s="2" customFormat="1" x14ac:dyDescent="0.25">
      <c r="A4" s="23">
        <v>41977</v>
      </c>
      <c r="B4" s="12">
        <v>10.728666666666667</v>
      </c>
      <c r="C4" s="6">
        <v>0.3</v>
      </c>
    </row>
    <row r="5" spans="1:3" x14ac:dyDescent="0.25">
      <c r="A5" s="24">
        <v>42005</v>
      </c>
      <c r="B5" s="11">
        <v>10.457333333333333</v>
      </c>
      <c r="C5" s="5">
        <v>0.3</v>
      </c>
    </row>
    <row r="6" spans="1:3" x14ac:dyDescent="0.25">
      <c r="A6" s="25">
        <v>42047</v>
      </c>
      <c r="B6" s="12">
        <v>10.186</v>
      </c>
      <c r="C6" s="5">
        <v>0.3</v>
      </c>
    </row>
    <row r="7" spans="1:3" x14ac:dyDescent="0.25">
      <c r="A7" s="24">
        <v>42061</v>
      </c>
      <c r="B7" s="12">
        <v>10.86825</v>
      </c>
      <c r="C7" s="5">
        <v>0.3</v>
      </c>
    </row>
    <row r="8" spans="1:3" s="2" customFormat="1" x14ac:dyDescent="0.25">
      <c r="A8" s="24">
        <v>42089</v>
      </c>
      <c r="B8" s="12">
        <v>11.5505</v>
      </c>
      <c r="C8" s="6">
        <v>0.3</v>
      </c>
    </row>
    <row r="9" spans="1:3" x14ac:dyDescent="0.25">
      <c r="A9" s="24">
        <v>42117</v>
      </c>
      <c r="B9" s="12">
        <v>12.232749999999999</v>
      </c>
      <c r="C9" s="5">
        <v>0.3</v>
      </c>
    </row>
    <row r="10" spans="1:3" x14ac:dyDescent="0.25">
      <c r="A10" s="25">
        <v>42138</v>
      </c>
      <c r="B10" s="11">
        <v>12.914999999999999</v>
      </c>
      <c r="C10" s="5">
        <v>0.3</v>
      </c>
    </row>
    <row r="11" spans="1:3" x14ac:dyDescent="0.25">
      <c r="A11" s="24">
        <v>42145</v>
      </c>
      <c r="B11" s="12">
        <v>13.032666666666666</v>
      </c>
      <c r="C11" s="5">
        <v>0.3</v>
      </c>
    </row>
    <row r="12" spans="1:3" x14ac:dyDescent="0.25">
      <c r="A12" s="24">
        <v>42173</v>
      </c>
      <c r="B12" s="12">
        <v>13.150333333333332</v>
      </c>
      <c r="C12" s="5">
        <v>0.3</v>
      </c>
    </row>
    <row r="13" spans="1:3" x14ac:dyDescent="0.25">
      <c r="A13" s="24">
        <v>42229</v>
      </c>
      <c r="B13" s="12">
        <v>13.267999999999999</v>
      </c>
      <c r="C13" s="5">
        <v>0.3</v>
      </c>
    </row>
    <row r="14" spans="1:3" x14ac:dyDescent="0.25">
      <c r="A14" s="24">
        <v>42257</v>
      </c>
      <c r="B14" s="12">
        <v>13.385666666666667</v>
      </c>
      <c r="C14" s="5">
        <v>0.3</v>
      </c>
    </row>
    <row r="15" spans="1:3" s="2" customFormat="1" x14ac:dyDescent="0.25">
      <c r="A15" s="24">
        <v>42313</v>
      </c>
      <c r="B15" s="12">
        <v>13.503333333333334</v>
      </c>
      <c r="C15" s="6">
        <v>0.3</v>
      </c>
    </row>
    <row r="16" spans="1:3" x14ac:dyDescent="0.25">
      <c r="A16" s="25">
        <v>42320</v>
      </c>
      <c r="B16" s="11">
        <v>13.621</v>
      </c>
      <c r="C16" s="5">
        <v>0.3</v>
      </c>
    </row>
    <row r="17" spans="1:3" x14ac:dyDescent="0.25">
      <c r="A17" s="24">
        <v>42341</v>
      </c>
      <c r="B17" s="12">
        <v>13.663666666666668</v>
      </c>
      <c r="C17" s="5">
        <v>0.3</v>
      </c>
    </row>
    <row r="18" spans="1:3" x14ac:dyDescent="0.25">
      <c r="A18" s="24">
        <v>42397</v>
      </c>
      <c r="B18" s="12">
        <v>13.706333333333333</v>
      </c>
      <c r="C18" s="5">
        <v>0.3</v>
      </c>
    </row>
    <row r="19" spans="1:3" x14ac:dyDescent="0.25">
      <c r="A19" s="24">
        <v>42425</v>
      </c>
      <c r="B19" s="12">
        <v>13.749000000000001</v>
      </c>
      <c r="C19" s="5">
        <v>0.3</v>
      </c>
    </row>
    <row r="20" spans="1:3" x14ac:dyDescent="0.25">
      <c r="A20" s="24">
        <v>42453</v>
      </c>
      <c r="B20" s="12">
        <v>13.791666666666666</v>
      </c>
      <c r="C20" s="5">
        <v>0.3</v>
      </c>
    </row>
    <row r="21" spans="1:3" x14ac:dyDescent="0.25">
      <c r="A21" s="24">
        <v>42481</v>
      </c>
      <c r="B21" s="12">
        <v>13.834333333333333</v>
      </c>
      <c r="C21" s="5">
        <v>0.3</v>
      </c>
    </row>
    <row r="22" spans="1:3" x14ac:dyDescent="0.25">
      <c r="A22" s="24">
        <v>42509</v>
      </c>
      <c r="B22" s="12">
        <v>13.876999999999999</v>
      </c>
      <c r="C22" s="5">
        <v>0.3</v>
      </c>
    </row>
    <row r="23" spans="1:3" x14ac:dyDescent="0.25">
      <c r="A23" s="24">
        <v>42523</v>
      </c>
      <c r="B23" s="12">
        <v>13.919666666666666</v>
      </c>
      <c r="C23" s="5">
        <v>0.3</v>
      </c>
    </row>
    <row r="24" spans="1:3" x14ac:dyDescent="0.25">
      <c r="A24" s="24">
        <v>42565</v>
      </c>
      <c r="B24" s="12">
        <v>13.962333333333333</v>
      </c>
      <c r="C24" s="5">
        <v>0.3</v>
      </c>
    </row>
    <row r="25" spans="1:3" s="2" customFormat="1" x14ac:dyDescent="0.25">
      <c r="A25" s="24">
        <v>42565</v>
      </c>
      <c r="B25" s="12">
        <v>14.004999999999999</v>
      </c>
      <c r="C25" s="6">
        <v>0.3</v>
      </c>
    </row>
    <row r="26" spans="1:3" x14ac:dyDescent="0.25">
      <c r="A26" s="24">
        <v>42621</v>
      </c>
      <c r="B26" s="12">
        <v>14.047666666666666</v>
      </c>
      <c r="C26" s="5">
        <v>0.3</v>
      </c>
    </row>
    <row r="27" spans="1:3" x14ac:dyDescent="0.25">
      <c r="A27" s="24">
        <v>42640</v>
      </c>
      <c r="B27" s="12">
        <v>14.090333333333332</v>
      </c>
      <c r="C27" s="5">
        <v>0.3</v>
      </c>
    </row>
    <row r="28" spans="1:3" x14ac:dyDescent="0.25">
      <c r="A28" s="25">
        <v>42650</v>
      </c>
      <c r="B28" s="11">
        <v>14.132999999999999</v>
      </c>
      <c r="C28" s="5">
        <v>0.3</v>
      </c>
    </row>
    <row r="29" spans="1:3" x14ac:dyDescent="0.25">
      <c r="A29" s="24">
        <v>42705</v>
      </c>
      <c r="B29" s="12">
        <v>14.155071428571429</v>
      </c>
      <c r="C29" s="5">
        <v>0.3</v>
      </c>
    </row>
    <row r="30" spans="1:3" x14ac:dyDescent="0.25">
      <c r="A30" s="24">
        <v>42761</v>
      </c>
      <c r="B30" s="11">
        <v>14.177142857142856</v>
      </c>
      <c r="C30" s="5">
        <v>0.3</v>
      </c>
    </row>
    <row r="31" spans="1:3" x14ac:dyDescent="0.25">
      <c r="A31" s="24">
        <v>42874</v>
      </c>
      <c r="B31" s="12">
        <v>14.199214285714286</v>
      </c>
      <c r="C31" s="5">
        <v>0.3</v>
      </c>
    </row>
    <row r="32" spans="1:3" x14ac:dyDescent="0.25">
      <c r="A32" s="24">
        <v>42957</v>
      </c>
      <c r="B32" s="12">
        <v>14.221285714285713</v>
      </c>
      <c r="C32" s="5">
        <v>0.3</v>
      </c>
    </row>
    <row r="33" spans="1:10" s="2" customFormat="1" x14ac:dyDescent="0.25">
      <c r="A33" s="24">
        <v>43013</v>
      </c>
      <c r="B33" s="12">
        <v>14.243357142857143</v>
      </c>
      <c r="C33" s="6">
        <v>0.3</v>
      </c>
    </row>
    <row r="34" spans="1:10" x14ac:dyDescent="0.25">
      <c r="A34" s="24">
        <v>43097</v>
      </c>
      <c r="B34" s="12">
        <v>14.26542857142857</v>
      </c>
      <c r="C34" s="5">
        <v>0.3</v>
      </c>
    </row>
    <row r="35" spans="1:10" x14ac:dyDescent="0.25">
      <c r="A35" s="24">
        <v>43153</v>
      </c>
      <c r="B35" s="12">
        <v>14.2875</v>
      </c>
      <c r="C35" s="5">
        <v>0.3</v>
      </c>
    </row>
    <row r="36" spans="1:10" x14ac:dyDescent="0.25">
      <c r="A36" s="24">
        <v>43251</v>
      </c>
      <c r="B36" s="12">
        <v>14.309571428571429</v>
      </c>
      <c r="C36" s="5">
        <v>0.3</v>
      </c>
    </row>
    <row r="37" spans="1:10" x14ac:dyDescent="0.25">
      <c r="A37" s="24">
        <v>43349</v>
      </c>
      <c r="B37" s="12">
        <v>14.331642857142857</v>
      </c>
      <c r="C37" s="5">
        <v>0.3</v>
      </c>
    </row>
    <row r="38" spans="1:10" x14ac:dyDescent="0.25">
      <c r="A38" s="24">
        <v>43405</v>
      </c>
      <c r="B38" s="12">
        <v>14.353714285714286</v>
      </c>
      <c r="C38" s="5">
        <v>0.3</v>
      </c>
    </row>
    <row r="39" spans="1:10" x14ac:dyDescent="0.25">
      <c r="A39" s="24">
        <v>43602</v>
      </c>
      <c r="B39" s="12">
        <v>14.375785714285714</v>
      </c>
      <c r="C39" s="5">
        <v>0.3</v>
      </c>
    </row>
    <row r="40" spans="1:10" x14ac:dyDescent="0.25">
      <c r="A40" s="24">
        <v>43629</v>
      </c>
      <c r="B40" s="12">
        <v>14.397857142857143</v>
      </c>
      <c r="C40" s="5">
        <v>0.3</v>
      </c>
    </row>
    <row r="41" spans="1:10" s="2" customFormat="1" x14ac:dyDescent="0.25">
      <c r="A41" s="24">
        <v>43657</v>
      </c>
      <c r="B41" s="12">
        <v>14.419928571428571</v>
      </c>
      <c r="C41" s="6">
        <v>0.3</v>
      </c>
    </row>
    <row r="42" spans="1:10" x14ac:dyDescent="0.25">
      <c r="A42" s="25">
        <v>43732</v>
      </c>
      <c r="B42" s="11">
        <v>14.442</v>
      </c>
      <c r="C42" s="5">
        <v>0.3</v>
      </c>
    </row>
    <row r="43" spans="1:10" x14ac:dyDescent="0.25">
      <c r="A43" s="24">
        <v>43769</v>
      </c>
      <c r="B43" s="12">
        <v>14.472125</v>
      </c>
      <c r="C43" s="5">
        <v>0.3</v>
      </c>
    </row>
    <row r="44" spans="1:10" x14ac:dyDescent="0.25">
      <c r="A44" s="24">
        <v>43853</v>
      </c>
      <c r="B44" s="12">
        <v>14.50225</v>
      </c>
      <c r="C44" s="5">
        <v>0.3</v>
      </c>
      <c r="H44" t="s">
        <v>43</v>
      </c>
    </row>
    <row r="45" spans="1:10" x14ac:dyDescent="0.25">
      <c r="A45" s="24">
        <v>44021</v>
      </c>
      <c r="B45" s="12">
        <v>14.532375</v>
      </c>
      <c r="C45" s="5">
        <v>0.3</v>
      </c>
      <c r="H45" s="10">
        <v>41821</v>
      </c>
      <c r="I45" s="10">
        <v>41984</v>
      </c>
      <c r="J45" s="31" t="s">
        <v>44</v>
      </c>
    </row>
    <row r="46" spans="1:10" ht="15.6" x14ac:dyDescent="0.25">
      <c r="A46" s="24">
        <v>44217</v>
      </c>
      <c r="B46" s="12">
        <v>14.5625</v>
      </c>
      <c r="C46" s="5">
        <v>0.3</v>
      </c>
      <c r="H46" s="67">
        <v>9.5169999999999995</v>
      </c>
      <c r="I46" s="68">
        <v>10.77</v>
      </c>
      <c r="J46" s="68">
        <f>+I46-H46</f>
        <v>1.2530000000000001</v>
      </c>
    </row>
    <row r="47" spans="1:10" s="2" customFormat="1" ht="15.6" x14ac:dyDescent="0.25">
      <c r="A47" s="24">
        <v>44721</v>
      </c>
      <c r="B47" s="12">
        <v>14.592625</v>
      </c>
      <c r="C47" s="5">
        <v>0.3</v>
      </c>
      <c r="H47" s="69">
        <v>11.156000000000001</v>
      </c>
      <c r="I47" s="70">
        <v>13.484999999999999</v>
      </c>
      <c r="J47" s="68">
        <f t="shared" ref="J47:J52" si="0">+I47-H47</f>
        <v>2.3289999999999988</v>
      </c>
    </row>
    <row r="48" spans="1:10" ht="15.6" x14ac:dyDescent="0.25">
      <c r="A48" s="24">
        <v>45029</v>
      </c>
      <c r="B48" s="12">
        <v>14.62275</v>
      </c>
      <c r="C48" s="5">
        <v>0.3</v>
      </c>
      <c r="H48" s="69">
        <v>11.832000000000001</v>
      </c>
      <c r="I48" s="71">
        <v>13.644</v>
      </c>
      <c r="J48" s="68">
        <f t="shared" si="0"/>
        <v>1.8119999999999994</v>
      </c>
    </row>
    <row r="49" spans="1:12" ht="15.6" x14ac:dyDescent="0.25">
      <c r="A49" s="24">
        <v>45309</v>
      </c>
      <c r="B49" s="11">
        <v>14.652875</v>
      </c>
      <c r="C49" s="5">
        <v>0.3</v>
      </c>
      <c r="H49" s="69">
        <v>12.791</v>
      </c>
      <c r="I49" s="71">
        <v>14.321999999999999</v>
      </c>
      <c r="J49" s="68">
        <f t="shared" si="0"/>
        <v>1.5309999999999988</v>
      </c>
    </row>
    <row r="50" spans="1:12" ht="15.6" x14ac:dyDescent="0.25">
      <c r="A50" s="25">
        <v>45505</v>
      </c>
      <c r="B50" s="11">
        <v>14.683</v>
      </c>
      <c r="C50" s="5">
        <v>0.3</v>
      </c>
      <c r="H50" s="69">
        <v>13.765000000000001</v>
      </c>
      <c r="I50" s="71">
        <v>13.935</v>
      </c>
      <c r="J50" s="68">
        <f t="shared" si="0"/>
        <v>0.16999999999999993</v>
      </c>
    </row>
    <row r="51" spans="1:12" ht="15.6" x14ac:dyDescent="0.25">
      <c r="A51" s="24">
        <v>47073</v>
      </c>
      <c r="B51">
        <v>14.8</v>
      </c>
      <c r="H51" s="69">
        <v>13.964</v>
      </c>
      <c r="I51" s="71">
        <v>14.77</v>
      </c>
      <c r="J51" s="68">
        <f t="shared" si="0"/>
        <v>0.80599999999999916</v>
      </c>
    </row>
    <row r="52" spans="1:12" ht="16.2" thickBot="1" x14ac:dyDescent="0.3">
      <c r="A52" s="26">
        <v>47353</v>
      </c>
      <c r="B52">
        <v>14.917</v>
      </c>
      <c r="H52" s="69">
        <v>14.321999999999999</v>
      </c>
      <c r="I52" s="71">
        <v>15.946</v>
      </c>
      <c r="J52" s="68">
        <f t="shared" si="0"/>
        <v>1.6240000000000006</v>
      </c>
    </row>
    <row r="61" spans="1:12" x14ac:dyDescent="0.25">
      <c r="F61" s="15"/>
      <c r="G61" s="11"/>
      <c r="H61" s="16"/>
      <c r="I61" s="28"/>
      <c r="J61" s="11"/>
      <c r="L61" s="17"/>
    </row>
    <row r="62" spans="1:12" x14ac:dyDescent="0.25">
      <c r="F62" s="13"/>
      <c r="G62" s="12"/>
      <c r="H62" s="14"/>
      <c r="I62" s="29"/>
      <c r="J62" s="12"/>
      <c r="L62" s="18"/>
    </row>
    <row r="63" spans="1:12" x14ac:dyDescent="0.25">
      <c r="F63" s="31"/>
      <c r="G63" s="10">
        <v>43133</v>
      </c>
      <c r="H63" s="10">
        <v>43140</v>
      </c>
      <c r="I63" s="29" t="s">
        <v>45</v>
      </c>
      <c r="J63" s="12"/>
      <c r="L63" s="19"/>
    </row>
    <row r="64" spans="1:12" x14ac:dyDescent="0.25">
      <c r="F64" s="9" t="s">
        <v>17</v>
      </c>
      <c r="G64" s="76">
        <f>K87</f>
        <v>8.3659999999999997</v>
      </c>
      <c r="H64" s="76">
        <f>K88</f>
        <v>8.3659999999999997</v>
      </c>
      <c r="I64" s="28">
        <f t="shared" ref="I64:I70" si="1">+H64-G64</f>
        <v>0</v>
      </c>
      <c r="J64" s="11"/>
      <c r="L64" s="20"/>
    </row>
    <row r="65" spans="4:12" x14ac:dyDescent="0.25">
      <c r="F65" s="9" t="s">
        <v>16</v>
      </c>
      <c r="G65" s="76">
        <f>L87</f>
        <v>8.6039999999999992</v>
      </c>
      <c r="H65" s="76">
        <f>L88</f>
        <v>8.6039999999999992</v>
      </c>
      <c r="I65" s="28">
        <f t="shared" si="1"/>
        <v>0</v>
      </c>
      <c r="J65" s="11"/>
      <c r="L65" s="20"/>
    </row>
    <row r="66" spans="4:12" x14ac:dyDescent="0.25">
      <c r="F66" s="9" t="s">
        <v>18</v>
      </c>
      <c r="G66" s="76">
        <f>M87</f>
        <v>9.17</v>
      </c>
      <c r="H66" s="76">
        <f>M88</f>
        <v>9.23</v>
      </c>
      <c r="I66" s="28">
        <f t="shared" si="1"/>
        <v>6.0000000000000497E-2</v>
      </c>
      <c r="J66" s="11"/>
      <c r="L66" s="20"/>
    </row>
    <row r="67" spans="4:12" x14ac:dyDescent="0.25">
      <c r="F67" t="s">
        <v>6</v>
      </c>
      <c r="G67" s="75">
        <f>N87</f>
        <v>10.926666666666666</v>
      </c>
      <c r="H67" s="75">
        <f>N88</f>
        <v>10.926666666666666</v>
      </c>
      <c r="I67" s="28">
        <f t="shared" si="1"/>
        <v>0</v>
      </c>
      <c r="J67" s="11"/>
      <c r="L67" s="20"/>
    </row>
    <row r="68" spans="4:12" x14ac:dyDescent="0.25">
      <c r="F68" s="2" t="s">
        <v>119</v>
      </c>
      <c r="G68" s="75">
        <f>O87</f>
        <v>11.175000000000001</v>
      </c>
      <c r="H68" s="75">
        <f>O88</f>
        <v>11.175000000000001</v>
      </c>
      <c r="I68" s="28">
        <f t="shared" si="1"/>
        <v>0</v>
      </c>
      <c r="J68" s="11"/>
      <c r="L68" s="20"/>
    </row>
    <row r="69" spans="4:12" ht="15.6" thickBot="1" x14ac:dyDescent="0.3">
      <c r="F69" s="9" t="s">
        <v>8</v>
      </c>
      <c r="G69" s="75">
        <f>P87</f>
        <v>12.492000000000001</v>
      </c>
      <c r="H69" s="75">
        <f>P88</f>
        <v>12.483000000000001</v>
      </c>
      <c r="I69" s="28">
        <f t="shared" si="1"/>
        <v>-9.0000000000003411E-3</v>
      </c>
      <c r="J69" s="30"/>
      <c r="L69" s="21"/>
    </row>
    <row r="70" spans="4:12" x14ac:dyDescent="0.25">
      <c r="F70" s="9" t="s">
        <v>12</v>
      </c>
      <c r="G70" s="75">
        <f>Q87</f>
        <v>13.95</v>
      </c>
      <c r="H70" s="75">
        <f>Q88</f>
        <v>13.95</v>
      </c>
      <c r="I70" s="28">
        <f t="shared" si="1"/>
        <v>0</v>
      </c>
    </row>
    <row r="71" spans="4:12" x14ac:dyDescent="0.25">
      <c r="F71" s="9" t="s">
        <v>14</v>
      </c>
      <c r="G71" s="77">
        <f>R87</f>
        <v>14.175000000000001</v>
      </c>
      <c r="H71" s="12">
        <f>R88</f>
        <v>14.175000000000001</v>
      </c>
    </row>
    <row r="72" spans="4:12" x14ac:dyDescent="0.25">
      <c r="D72" t="s">
        <v>46</v>
      </c>
    </row>
    <row r="73" spans="4:12" x14ac:dyDescent="0.25">
      <c r="F73" s="31"/>
      <c r="G73" s="10">
        <v>41710</v>
      </c>
      <c r="H73" s="10">
        <v>42075</v>
      </c>
      <c r="I73" s="73" t="s">
        <v>45</v>
      </c>
    </row>
    <row r="74" spans="4:12" x14ac:dyDescent="0.25">
      <c r="F74" s="9" t="s">
        <v>17</v>
      </c>
      <c r="G74" s="31" t="str">
        <f t="shared" ref="G74:I76" si="2">+G64&amp;$D$72</f>
        <v>8.366%</v>
      </c>
      <c r="H74" s="31" t="str">
        <f t="shared" si="2"/>
        <v>8.366%</v>
      </c>
      <c r="I74" s="31" t="str">
        <f t="shared" si="2"/>
        <v>0%</v>
      </c>
    </row>
    <row r="75" spans="4:12" x14ac:dyDescent="0.25">
      <c r="F75" s="9" t="s">
        <v>16</v>
      </c>
      <c r="G75" s="31" t="str">
        <f t="shared" si="2"/>
        <v>8.604%</v>
      </c>
      <c r="H75" s="31" t="str">
        <f t="shared" si="2"/>
        <v>8.604%</v>
      </c>
      <c r="I75" s="31" t="str">
        <f t="shared" si="2"/>
        <v>0%</v>
      </c>
    </row>
    <row r="76" spans="4:12" x14ac:dyDescent="0.25">
      <c r="F76" s="9" t="s">
        <v>18</v>
      </c>
      <c r="G76" s="31" t="str">
        <f t="shared" si="2"/>
        <v>9.17%</v>
      </c>
      <c r="H76" s="31" t="str">
        <f t="shared" si="2"/>
        <v>9.23%</v>
      </c>
      <c r="I76" s="31" t="str">
        <f t="shared" si="2"/>
        <v>0.0600000000000005%</v>
      </c>
    </row>
    <row r="77" spans="4:12" x14ac:dyDescent="0.25">
      <c r="F77" s="9" t="s">
        <v>6</v>
      </c>
      <c r="G77" s="31" t="e">
        <f>+#REF!&amp;$D$72</f>
        <v>#REF!</v>
      </c>
      <c r="H77" s="31" t="str">
        <f>+H67&amp;$D$72</f>
        <v>10.9266666666667%</v>
      </c>
      <c r="I77" s="31" t="str">
        <f>+I67&amp;$D$72</f>
        <v>0%</v>
      </c>
    </row>
    <row r="78" spans="4:12" x14ac:dyDescent="0.25">
      <c r="F78" s="9" t="s">
        <v>8</v>
      </c>
      <c r="G78" s="31" t="e">
        <f>+#REF!&amp;$D$72</f>
        <v>#REF!</v>
      </c>
      <c r="H78" s="31" t="e">
        <f>+#REF!&amp;$D$72</f>
        <v>#REF!</v>
      </c>
      <c r="I78" s="31" t="e">
        <f>+#REF!&amp;$D$72</f>
        <v>#REF!</v>
      </c>
    </row>
    <row r="79" spans="4:12" x14ac:dyDescent="0.25">
      <c r="F79" s="9" t="s">
        <v>12</v>
      </c>
      <c r="G79" s="31" t="str">
        <f>+G68&amp;$D$72</f>
        <v>11.175%</v>
      </c>
      <c r="H79" s="31" t="e">
        <f>+#REF!&amp;$D$72</f>
        <v>#REF!</v>
      </c>
      <c r="I79" s="31" t="str">
        <f>+I68&amp;$D$72</f>
        <v>0%</v>
      </c>
    </row>
    <row r="80" spans="4:12" x14ac:dyDescent="0.25">
      <c r="F80" s="9" t="s">
        <v>14</v>
      </c>
      <c r="G80" s="31" t="str">
        <f>+G69&amp;$D$72</f>
        <v>12.492%</v>
      </c>
      <c r="H80" s="31" t="str">
        <f>+H68&amp;$D$72</f>
        <v>11.175%</v>
      </c>
      <c r="I80" s="31" t="str">
        <f>+I69&amp;$D$72</f>
        <v>-0.00900000000000034%</v>
      </c>
    </row>
    <row r="83" spans="8:36" x14ac:dyDescent="0.25">
      <c r="S83" s="78"/>
      <c r="T83" s="78"/>
      <c r="U83" s="78"/>
      <c r="V83" s="79"/>
      <c r="W83" s="78"/>
      <c r="X83" s="78"/>
      <c r="Y83" s="78"/>
      <c r="Z83" s="79"/>
    </row>
    <row r="85" spans="8:36" ht="15.6" thickBot="1" x14ac:dyDescent="0.3"/>
    <row r="86" spans="8:36" ht="15.6" thickBot="1" x14ac:dyDescent="0.3">
      <c r="H86" s="80"/>
      <c r="I86" s="80"/>
      <c r="J86" s="80" t="s">
        <v>183</v>
      </c>
      <c r="K86" s="105" t="s">
        <v>184</v>
      </c>
      <c r="L86" s="106" t="s">
        <v>185</v>
      </c>
      <c r="M86" s="106" t="s">
        <v>186</v>
      </c>
      <c r="N86" s="107" t="s">
        <v>187</v>
      </c>
      <c r="O86" s="106" t="s">
        <v>188</v>
      </c>
      <c r="P86" s="106" t="s">
        <v>189</v>
      </c>
      <c r="Q86" s="106" t="s">
        <v>190</v>
      </c>
      <c r="R86" s="108" t="s">
        <v>191</v>
      </c>
      <c r="S86" s="12"/>
      <c r="T86" s="12"/>
      <c r="U86" s="12"/>
      <c r="V86" s="12"/>
      <c r="W86" s="12"/>
      <c r="X86" s="12"/>
      <c r="Y86" s="12"/>
    </row>
    <row r="87" spans="8:36" ht="15.6" thickBot="1" x14ac:dyDescent="0.3">
      <c r="H87" s="80"/>
      <c r="I87" s="80"/>
      <c r="J87" s="80" t="s">
        <v>192</v>
      </c>
      <c r="K87" s="102">
        <v>8.3659999999999997</v>
      </c>
      <c r="L87" s="103">
        <v>8.6039999999999992</v>
      </c>
      <c r="M87" s="103">
        <v>9.17</v>
      </c>
      <c r="N87" s="104">
        <v>10.926666666666666</v>
      </c>
      <c r="O87" s="103">
        <v>11.175000000000001</v>
      </c>
      <c r="P87" s="103">
        <v>12.492000000000001</v>
      </c>
      <c r="Q87" s="103">
        <v>13.95</v>
      </c>
      <c r="R87" s="102">
        <v>14.175000000000001</v>
      </c>
    </row>
    <row r="88" spans="8:36" ht="15.6" thickBot="1" x14ac:dyDescent="0.3">
      <c r="J88" s="80" t="s">
        <v>192</v>
      </c>
      <c r="K88" s="102">
        <v>8.3659999999999997</v>
      </c>
      <c r="L88" s="103">
        <v>8.6039999999999992</v>
      </c>
      <c r="M88" s="103">
        <v>9.23</v>
      </c>
      <c r="N88" s="104">
        <v>10.926666666666666</v>
      </c>
      <c r="O88" s="103">
        <v>11.175000000000001</v>
      </c>
      <c r="P88" s="103">
        <v>12.483000000000001</v>
      </c>
      <c r="Q88" s="103">
        <v>13.95</v>
      </c>
      <c r="R88" s="102">
        <v>14.175000000000001</v>
      </c>
    </row>
    <row r="90" spans="8:36" x14ac:dyDescent="0.25">
      <c r="K90" s="12"/>
      <c r="P90" s="12"/>
      <c r="T90" s="78"/>
      <c r="U90" s="78"/>
      <c r="V90" s="79"/>
      <c r="W90" s="78"/>
      <c r="X90" s="78"/>
      <c r="Y90" s="78"/>
      <c r="Z90" s="79"/>
    </row>
    <row r="91" spans="8:36" x14ac:dyDescent="0.25">
      <c r="H91" s="78"/>
      <c r="I91" s="78"/>
      <c r="J91" s="78"/>
      <c r="K91" s="12"/>
      <c r="P91" s="12"/>
      <c r="T91" s="78"/>
      <c r="U91" s="78"/>
      <c r="V91" s="79"/>
      <c r="W91" s="78"/>
      <c r="X91" s="78"/>
      <c r="Y91" s="78"/>
      <c r="Z91" s="79"/>
    </row>
    <row r="92" spans="8:36" x14ac:dyDescent="0.25">
      <c r="K92" s="12"/>
    </row>
    <row r="93" spans="8:36" x14ac:dyDescent="0.25">
      <c r="H93" s="78"/>
      <c r="I93" s="78"/>
      <c r="J93" s="78"/>
      <c r="K93" s="79"/>
      <c r="L93" s="78"/>
      <c r="M93" s="78"/>
      <c r="N93" s="78"/>
      <c r="O93" s="79"/>
    </row>
    <row r="94" spans="8:36" x14ac:dyDescent="0.25">
      <c r="K94" s="12"/>
    </row>
    <row r="95" spans="8:36" x14ac:dyDescent="0.25">
      <c r="K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>
        <v>15.75</v>
      </c>
      <c r="AD95" s="12"/>
      <c r="AE95" s="12">
        <v>16.049999999999997</v>
      </c>
      <c r="AF95" s="12"/>
      <c r="AG95" s="12">
        <v>16.558333333333337</v>
      </c>
      <c r="AH95" s="12"/>
      <c r="AI95" s="12">
        <v>16.783333333333335</v>
      </c>
      <c r="AJ95" s="12"/>
    </row>
    <row r="96" spans="8:36" x14ac:dyDescent="0.25"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</row>
    <row r="97" spans="8:24" x14ac:dyDescent="0.25">
      <c r="K97" s="12"/>
    </row>
    <row r="98" spans="8:24" x14ac:dyDescent="0.25"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</row>
  </sheetData>
  <conditionalFormatting sqref="A2:A52 H61:I62 I63:I70">
    <cfRule type="cellIs" dxfId="6" priority="11" stopIfTrue="1" operator="equal">
      <formula>41458</formula>
    </cfRule>
  </conditionalFormatting>
  <conditionalFormatting sqref="G63:H63">
    <cfRule type="cellIs" dxfId="5" priority="1" stopIfTrue="1" operator="equal">
      <formula>41458</formula>
    </cfRule>
  </conditionalFormatting>
  <conditionalFormatting sqref="G73:I73">
    <cfRule type="cellIs" dxfId="4" priority="7" stopIfTrue="1" operator="equal">
      <formula>41458</formula>
    </cfRule>
  </conditionalFormatting>
  <conditionalFormatting sqref="H45:I45">
    <cfRule type="cellIs" dxfId="3" priority="9" stopIfTrue="1" operator="equal">
      <formula>41458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T152"/>
  <sheetViews>
    <sheetView zoomScaleNormal="100" workbookViewId="0">
      <selection activeCell="J2" sqref="J2:M48"/>
    </sheetView>
  </sheetViews>
  <sheetFormatPr defaultRowHeight="15" x14ac:dyDescent="0.25"/>
  <cols>
    <col min="1" max="1" width="12.36328125" bestFit="1" customWidth="1"/>
    <col min="2" max="2" width="9.36328125" bestFit="1" customWidth="1"/>
    <col min="3" max="3" width="37.81640625" bestFit="1" customWidth="1"/>
    <col min="5" max="5" width="9" bestFit="1" customWidth="1"/>
    <col min="6" max="6" width="9.90625" bestFit="1" customWidth="1"/>
    <col min="7" max="12" width="9" bestFit="1" customWidth="1"/>
    <col min="13" max="13" width="15.54296875" bestFit="1" customWidth="1"/>
  </cols>
  <sheetData>
    <row r="1" spans="1:72" ht="15.6" x14ac:dyDescent="0.3">
      <c r="A1" s="119" t="s">
        <v>0</v>
      </c>
      <c r="B1" s="118" t="s">
        <v>59</v>
      </c>
      <c r="C1" s="121" t="s">
        <v>1</v>
      </c>
      <c r="D1" s="119"/>
      <c r="E1" s="134" t="s">
        <v>2</v>
      </c>
      <c r="F1" s="135" t="s">
        <v>60</v>
      </c>
      <c r="G1" s="136" t="s">
        <v>61</v>
      </c>
      <c r="H1" s="136" t="s">
        <v>15</v>
      </c>
      <c r="I1" s="136" t="s">
        <v>62</v>
      </c>
      <c r="J1" s="136" t="s">
        <v>49</v>
      </c>
      <c r="K1" s="136" t="s">
        <v>4</v>
      </c>
      <c r="L1" s="136" t="s">
        <v>63</v>
      </c>
      <c r="M1" s="120" t="s">
        <v>23</v>
      </c>
      <c r="N1" s="126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</row>
    <row r="2" spans="1:72" ht="15.6" x14ac:dyDescent="0.3">
      <c r="A2" s="119"/>
      <c r="B2" s="118">
        <v>43062</v>
      </c>
      <c r="C2" s="119" t="s">
        <v>195</v>
      </c>
      <c r="D2" s="119" t="s">
        <v>54</v>
      </c>
      <c r="E2" s="134"/>
      <c r="F2" s="135">
        <v>43153</v>
      </c>
      <c r="G2" s="142">
        <v>5.4945054945054949E-3</v>
      </c>
      <c r="H2" s="142">
        <v>5.2541290886975811E-3</v>
      </c>
      <c r="I2" s="142">
        <v>5.2515468668311904E-5</v>
      </c>
      <c r="J2" s="142">
        <v>99.950853474994645</v>
      </c>
      <c r="K2" s="142">
        <v>99.950853474994645</v>
      </c>
      <c r="L2" s="142">
        <v>9.15</v>
      </c>
      <c r="M2" s="143">
        <v>10000000000</v>
      </c>
      <c r="N2" s="123"/>
      <c r="O2" s="144"/>
      <c r="P2" s="124"/>
      <c r="Q2" s="131" t="s">
        <v>64</v>
      </c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24"/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  <c r="BJ2" s="124"/>
      <c r="BK2" s="124"/>
      <c r="BL2" s="124"/>
      <c r="BM2" s="124"/>
      <c r="BN2" s="124"/>
      <c r="BO2" s="124"/>
      <c r="BP2" s="124"/>
      <c r="BQ2" s="124"/>
      <c r="BR2" s="124"/>
      <c r="BS2" s="124"/>
      <c r="BT2" s="124"/>
    </row>
    <row r="3" spans="1:72" ht="15.6" x14ac:dyDescent="0.3">
      <c r="A3" s="119"/>
      <c r="B3" s="118">
        <v>41332</v>
      </c>
      <c r="C3" s="119" t="s">
        <v>142</v>
      </c>
      <c r="D3" s="119"/>
      <c r="E3" s="134">
        <v>0.1075</v>
      </c>
      <c r="F3" s="135">
        <v>43153</v>
      </c>
      <c r="G3" s="142">
        <v>5.4945054945054949E-3</v>
      </c>
      <c r="H3" s="142">
        <v>5.2606603731516167E-3</v>
      </c>
      <c r="I3" s="142">
        <v>5.2611188730479028E-5</v>
      </c>
      <c r="J3" s="142">
        <v>105.32464969978541</v>
      </c>
      <c r="K3" s="142">
        <v>100.00871563385134</v>
      </c>
      <c r="L3" s="142">
        <v>8.8903333333333343</v>
      </c>
      <c r="M3" s="143">
        <v>200000000000</v>
      </c>
      <c r="N3" s="123"/>
      <c r="O3" s="144"/>
      <c r="P3" s="124"/>
      <c r="Q3" s="145" t="s">
        <v>66</v>
      </c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  <c r="BR3" s="124"/>
      <c r="BS3" s="124"/>
      <c r="BT3" s="124"/>
    </row>
    <row r="4" spans="1:72" ht="15.6" x14ac:dyDescent="0.3">
      <c r="A4" s="119" t="s">
        <v>121</v>
      </c>
      <c r="B4" s="118">
        <v>42452</v>
      </c>
      <c r="C4" s="119" t="s">
        <v>143</v>
      </c>
      <c r="D4" s="119"/>
      <c r="E4" s="134">
        <v>0.16125</v>
      </c>
      <c r="F4" s="135">
        <v>43181</v>
      </c>
      <c r="G4" s="142">
        <v>8.2417582417582416E-2</v>
      </c>
      <c r="H4" s="142">
        <v>7.90081187338222E-2</v>
      </c>
      <c r="I4" s="142">
        <v>7.9465616943438495E-4</v>
      </c>
      <c r="J4" s="142">
        <v>107.3125686327742</v>
      </c>
      <c r="K4" s="142">
        <v>100.57905214925772</v>
      </c>
      <c r="L4" s="142">
        <v>8.6306666666666665</v>
      </c>
      <c r="M4" s="143">
        <v>223914200000</v>
      </c>
      <c r="N4" s="123"/>
      <c r="O4" s="144"/>
      <c r="P4" s="124"/>
      <c r="Q4" s="132" t="s">
        <v>68</v>
      </c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</row>
    <row r="5" spans="1:72" ht="15.6" x14ac:dyDescent="0.3">
      <c r="A5" s="119"/>
      <c r="B5" s="118">
        <v>43146</v>
      </c>
      <c r="C5" s="119" t="s">
        <v>196</v>
      </c>
      <c r="D5" s="119" t="s">
        <v>67</v>
      </c>
      <c r="E5" s="134"/>
      <c r="F5" s="135">
        <v>43237</v>
      </c>
      <c r="G5" s="142">
        <v>0.23626373626373626</v>
      </c>
      <c r="H5" s="142">
        <v>0.22677218640188535</v>
      </c>
      <c r="I5" s="142">
        <v>2.2242077933686678E-3</v>
      </c>
      <c r="J5" s="142">
        <v>98.081154865567598</v>
      </c>
      <c r="K5" s="142">
        <v>98.081154865567598</v>
      </c>
      <c r="L5" s="142">
        <v>8.3710000000000004</v>
      </c>
      <c r="M5" s="143">
        <v>10000000000</v>
      </c>
      <c r="N5" s="123"/>
      <c r="O5" s="144"/>
      <c r="P5" s="129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</row>
    <row r="6" spans="1:72" ht="15.6" x14ac:dyDescent="0.3">
      <c r="A6" s="119"/>
      <c r="B6" s="118">
        <v>41430</v>
      </c>
      <c r="C6" s="119" t="s">
        <v>82</v>
      </c>
      <c r="D6" s="119"/>
      <c r="E6" s="134">
        <v>0.1075</v>
      </c>
      <c r="F6" s="135">
        <v>43251</v>
      </c>
      <c r="G6" s="142">
        <v>0.2747252747252748</v>
      </c>
      <c r="H6" s="142">
        <v>0.26358654657780761</v>
      </c>
      <c r="I6" s="142">
        <v>2.6512572670998216E-3</v>
      </c>
      <c r="J6" s="142">
        <v>103.00564058491395</v>
      </c>
      <c r="K6" s="142">
        <v>100.58393728821065</v>
      </c>
      <c r="L6" s="142">
        <v>8.4516666666666662</v>
      </c>
      <c r="M6" s="143">
        <v>80000000000</v>
      </c>
      <c r="N6" s="123"/>
      <c r="O6" s="144"/>
      <c r="P6" s="130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124"/>
      <c r="AI6" s="124"/>
      <c r="AJ6" s="124"/>
      <c r="AK6" s="124"/>
      <c r="AL6" s="124"/>
      <c r="AM6" s="124"/>
      <c r="AN6" s="124"/>
      <c r="AO6" s="124"/>
      <c r="AP6" s="124"/>
      <c r="AQ6" s="124"/>
      <c r="AR6" s="124"/>
      <c r="AS6" s="124"/>
      <c r="AT6" s="124"/>
      <c r="AU6" s="124"/>
      <c r="AV6" s="124"/>
      <c r="AW6" s="124"/>
      <c r="AX6" s="124"/>
      <c r="AY6" s="124"/>
      <c r="AZ6" s="124"/>
      <c r="BA6" s="124"/>
      <c r="BB6" s="124"/>
      <c r="BC6" s="124"/>
      <c r="BD6" s="124"/>
      <c r="BE6" s="124"/>
      <c r="BF6" s="124"/>
      <c r="BG6" s="124"/>
      <c r="BH6" s="124"/>
      <c r="BI6" s="124"/>
      <c r="BJ6" s="124"/>
      <c r="BK6" s="124"/>
      <c r="BL6" s="124"/>
      <c r="BM6" s="124"/>
      <c r="BN6" s="124"/>
      <c r="BO6" s="124"/>
      <c r="BP6" s="124"/>
      <c r="BQ6" s="124"/>
      <c r="BR6" s="124"/>
      <c r="BS6" s="124"/>
      <c r="BT6" s="124"/>
    </row>
    <row r="7" spans="1:72" ht="15.6" x14ac:dyDescent="0.3">
      <c r="A7" s="119" t="s">
        <v>122</v>
      </c>
      <c r="B7" s="118">
        <v>42593</v>
      </c>
      <c r="C7" s="119" t="s">
        <v>144</v>
      </c>
      <c r="D7" s="119"/>
      <c r="E7" s="134">
        <v>0.16625000000000001</v>
      </c>
      <c r="F7" s="135">
        <v>43321</v>
      </c>
      <c r="G7" s="142">
        <v>0.46703296703296704</v>
      </c>
      <c r="H7" s="142">
        <v>0.44792379154596368</v>
      </c>
      <c r="I7" s="142">
        <v>4.6413518945842454E-3</v>
      </c>
      <c r="J7" s="142">
        <v>104.16730818929496</v>
      </c>
      <c r="K7" s="142">
        <v>103.61923126621804</v>
      </c>
      <c r="L7" s="142">
        <v>8.5323333333333338</v>
      </c>
      <c r="M7" s="143">
        <v>120000000000</v>
      </c>
      <c r="N7" s="123"/>
      <c r="O7" s="144"/>
      <c r="P7" s="130"/>
      <c r="Q7" s="124"/>
      <c r="R7" s="124"/>
      <c r="S7" s="125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24"/>
      <c r="BQ7" s="124"/>
      <c r="BR7" s="124"/>
      <c r="BS7" s="124"/>
      <c r="BT7" s="124"/>
    </row>
    <row r="8" spans="1:72" ht="15.6" x14ac:dyDescent="0.3">
      <c r="A8" s="119"/>
      <c r="B8" s="118">
        <v>43146</v>
      </c>
      <c r="C8" s="119" t="s">
        <v>197</v>
      </c>
      <c r="D8" s="119" t="s">
        <v>71</v>
      </c>
      <c r="E8" s="134"/>
      <c r="F8" s="135">
        <v>43328</v>
      </c>
      <c r="G8" s="142">
        <v>0.48626373626373637</v>
      </c>
      <c r="H8" s="142">
        <v>0.46618737687846529</v>
      </c>
      <c r="I8" s="142">
        <v>4.4745791699628218E-3</v>
      </c>
      <c r="J8" s="142">
        <v>95.982418055247791</v>
      </c>
      <c r="K8" s="142">
        <v>95.982418055247791</v>
      </c>
      <c r="L8" s="142">
        <v>8.6129999999999995</v>
      </c>
      <c r="M8" s="143">
        <v>160000000000</v>
      </c>
      <c r="N8" s="123" t="s">
        <v>73</v>
      </c>
      <c r="O8" s="144"/>
      <c r="P8" s="124"/>
      <c r="Q8" s="124"/>
      <c r="R8" s="124"/>
      <c r="S8" s="125"/>
      <c r="T8" s="125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</row>
    <row r="9" spans="1:72" ht="15.6" x14ac:dyDescent="0.3">
      <c r="A9" s="119"/>
      <c r="B9" s="118">
        <v>41528</v>
      </c>
      <c r="C9" s="119" t="s">
        <v>145</v>
      </c>
      <c r="D9" s="119"/>
      <c r="E9" s="134">
        <v>0.1075</v>
      </c>
      <c r="F9" s="135">
        <v>43349</v>
      </c>
      <c r="G9" s="142">
        <v>0.51867379656494184</v>
      </c>
      <c r="H9" s="142">
        <v>0.49676957031134683</v>
      </c>
      <c r="I9" s="142">
        <v>5.017121712511197E-3</v>
      </c>
      <c r="J9" s="142">
        <v>105.89742093718996</v>
      </c>
      <c r="K9" s="142">
        <v>100.99494840971744</v>
      </c>
      <c r="L9" s="142">
        <v>8.8186666666666671</v>
      </c>
      <c r="M9" s="143">
        <v>75000000000</v>
      </c>
      <c r="N9" s="123"/>
      <c r="O9" s="124"/>
      <c r="P9" s="124"/>
      <c r="Q9" s="124"/>
      <c r="R9" s="124"/>
      <c r="S9" s="125"/>
      <c r="T9" s="125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</row>
    <row r="10" spans="1:72" ht="15.6" x14ac:dyDescent="0.3">
      <c r="A10" s="119" t="s">
        <v>123</v>
      </c>
      <c r="B10" s="118">
        <v>41585</v>
      </c>
      <c r="C10" s="119" t="s">
        <v>146</v>
      </c>
      <c r="D10" s="119"/>
      <c r="E10" s="134">
        <v>0.14624999999999999</v>
      </c>
      <c r="F10" s="135">
        <v>43405</v>
      </c>
      <c r="G10" s="142">
        <v>0.66456112361587383</v>
      </c>
      <c r="H10" s="142">
        <v>0.63586962629474442</v>
      </c>
      <c r="I10" s="142">
        <v>6.5919695972007919E-3</v>
      </c>
      <c r="J10" s="142">
        <v>108.08821459900521</v>
      </c>
      <c r="K10" s="142">
        <v>103.66857174186235</v>
      </c>
      <c r="L10" s="142">
        <v>9.0243333333333329</v>
      </c>
      <c r="M10" s="143">
        <v>354326300000</v>
      </c>
      <c r="N10" s="123"/>
      <c r="O10" s="124" t="s">
        <v>76</v>
      </c>
      <c r="P10" s="128">
        <v>17.03</v>
      </c>
      <c r="Q10" s="128">
        <v>0.25</v>
      </c>
      <c r="R10" s="128">
        <v>17.28</v>
      </c>
      <c r="S10" s="125"/>
      <c r="T10" s="125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</row>
    <row r="11" spans="1:72" ht="15.6" x14ac:dyDescent="0.3">
      <c r="A11" s="119"/>
      <c r="B11" s="118">
        <v>43146</v>
      </c>
      <c r="C11" s="119" t="s">
        <v>198</v>
      </c>
      <c r="D11" s="119" t="s">
        <v>18</v>
      </c>
      <c r="E11" s="134"/>
      <c r="F11" s="135">
        <v>43510</v>
      </c>
      <c r="G11" s="142">
        <v>0.98626373626373642</v>
      </c>
      <c r="H11" s="142">
        <v>0.94275556685344974</v>
      </c>
      <c r="I11" s="142">
        <v>8.6248089231289772E-3</v>
      </c>
      <c r="J11" s="142">
        <v>91.485102038858528</v>
      </c>
      <c r="K11" s="142">
        <v>91.485102038858528</v>
      </c>
      <c r="L11" s="142">
        <v>9.23</v>
      </c>
      <c r="M11" s="143">
        <v>125000000000</v>
      </c>
      <c r="N11" s="123"/>
      <c r="O11" s="124"/>
      <c r="P11" s="128"/>
      <c r="Q11" s="128"/>
      <c r="R11" s="128"/>
      <c r="S11" s="125"/>
      <c r="T11" s="125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</row>
    <row r="12" spans="1:72" ht="15.6" x14ac:dyDescent="0.3">
      <c r="A12" s="119" t="s">
        <v>124</v>
      </c>
      <c r="B12" s="118">
        <v>42424</v>
      </c>
      <c r="C12" s="119" t="s">
        <v>147</v>
      </c>
      <c r="D12" s="119"/>
      <c r="E12" s="134">
        <v>0.18625</v>
      </c>
      <c r="F12" s="135">
        <v>43517</v>
      </c>
      <c r="G12" s="142">
        <v>0.88879815624509662</v>
      </c>
      <c r="H12" s="142">
        <v>0.84882464582687078</v>
      </c>
      <c r="I12" s="142">
        <v>9.2214098126006498E-3</v>
      </c>
      <c r="J12" s="142">
        <v>117.84755958962252</v>
      </c>
      <c r="K12" s="142">
        <v>108.63739475445769</v>
      </c>
      <c r="L12" s="142">
        <v>9.4185555555555567</v>
      </c>
      <c r="M12" s="143">
        <v>334585100000</v>
      </c>
      <c r="N12" s="123"/>
      <c r="O12" s="124"/>
      <c r="P12" s="128"/>
      <c r="Q12" s="128"/>
      <c r="R12" s="128"/>
      <c r="S12" s="125"/>
      <c r="T12" s="125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24"/>
      <c r="AI12" s="124"/>
      <c r="AJ12" s="124"/>
      <c r="AK12" s="124"/>
      <c r="AL12" s="124"/>
      <c r="AM12" s="124"/>
      <c r="AN12" s="124"/>
      <c r="AO12" s="124"/>
      <c r="AP12" s="124"/>
      <c r="AQ12" s="124"/>
      <c r="AR12" s="124"/>
      <c r="AS12" s="124"/>
      <c r="AT12" s="124"/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4"/>
      <c r="BF12" s="124"/>
      <c r="BG12" s="124"/>
      <c r="BH12" s="124"/>
      <c r="BI12" s="124"/>
      <c r="BJ12" s="124"/>
      <c r="BK12" s="124"/>
      <c r="BL12" s="124"/>
      <c r="BM12" s="124"/>
      <c r="BN12" s="124"/>
      <c r="BO12" s="124"/>
      <c r="BP12" s="124"/>
      <c r="BQ12" s="124"/>
      <c r="BR12" s="124"/>
      <c r="BS12" s="124"/>
      <c r="BT12" s="124"/>
    </row>
    <row r="13" spans="1:72" ht="15.6" x14ac:dyDescent="0.3">
      <c r="A13" s="119"/>
      <c r="B13" s="118">
        <v>42873</v>
      </c>
      <c r="C13" s="119" t="s">
        <v>91</v>
      </c>
      <c r="D13" s="119"/>
      <c r="E13" s="134">
        <v>0.13250000000000001</v>
      </c>
      <c r="F13" s="135">
        <v>43602</v>
      </c>
      <c r="G13" s="136">
        <v>1.1500674985268742</v>
      </c>
      <c r="H13" s="136">
        <v>1.097355421226365</v>
      </c>
      <c r="I13" s="136">
        <v>1.1426005985141435E-2</v>
      </c>
      <c r="J13" s="136">
        <v>107.58121495874482</v>
      </c>
      <c r="K13" s="136">
        <v>104.12311056314043</v>
      </c>
      <c r="L13" s="136">
        <v>9.6071111111111112</v>
      </c>
      <c r="M13" s="120">
        <v>192100000000</v>
      </c>
      <c r="N13" s="123"/>
      <c r="O13" s="124" t="s">
        <v>79</v>
      </c>
      <c r="P13" s="128">
        <v>17.73</v>
      </c>
      <c r="Q13" s="128">
        <v>0.25</v>
      </c>
      <c r="R13" s="128">
        <v>17.98</v>
      </c>
      <c r="S13" s="125"/>
      <c r="T13" s="125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  <c r="BQ13" s="124"/>
      <c r="BR13" s="124"/>
      <c r="BS13" s="124"/>
      <c r="BT13" s="124"/>
    </row>
    <row r="14" spans="1:72" ht="15.6" x14ac:dyDescent="0.3">
      <c r="A14" s="119" t="s">
        <v>125</v>
      </c>
      <c r="B14" s="118">
        <v>41809</v>
      </c>
      <c r="C14" s="119" t="s">
        <v>148</v>
      </c>
      <c r="D14" s="119"/>
      <c r="E14" s="134">
        <v>0.13750000000000001</v>
      </c>
      <c r="F14" s="135">
        <v>43629</v>
      </c>
      <c r="G14" s="136">
        <v>1.2213606397585379</v>
      </c>
      <c r="H14" s="136">
        <v>1.1643335242944686</v>
      </c>
      <c r="I14" s="136">
        <v>1.2193577619203413E-2</v>
      </c>
      <c r="J14" s="136">
        <v>107.29449539838969</v>
      </c>
      <c r="K14" s="136">
        <v>104.72581407970837</v>
      </c>
      <c r="L14" s="136">
        <v>9.7956666666666674</v>
      </c>
      <c r="M14" s="120">
        <v>233466400000</v>
      </c>
      <c r="N14" s="133"/>
      <c r="O14" s="124" t="s">
        <v>81</v>
      </c>
      <c r="P14" s="128">
        <v>20.11</v>
      </c>
      <c r="Q14" s="128">
        <v>0.25</v>
      </c>
      <c r="R14" s="128">
        <v>20.36</v>
      </c>
      <c r="S14" s="125"/>
      <c r="T14" s="125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4"/>
      <c r="AJ14" s="124"/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4"/>
      <c r="AV14" s="124"/>
      <c r="AW14" s="124"/>
      <c r="AX14" s="124"/>
      <c r="AY14" s="124"/>
      <c r="AZ14" s="124"/>
      <c r="BA14" s="124"/>
      <c r="BB14" s="124"/>
      <c r="BC14" s="124"/>
      <c r="BD14" s="124"/>
      <c r="BE14" s="124"/>
      <c r="BF14" s="124"/>
      <c r="BG14" s="124"/>
      <c r="BH14" s="124"/>
      <c r="BI14" s="124"/>
      <c r="BJ14" s="124"/>
      <c r="BK14" s="124"/>
      <c r="BL14" s="124"/>
      <c r="BM14" s="124"/>
      <c r="BN14" s="124"/>
      <c r="BO14" s="124"/>
      <c r="BP14" s="124"/>
      <c r="BQ14" s="124"/>
      <c r="BR14" s="124"/>
      <c r="BS14" s="124"/>
      <c r="BT14" s="124"/>
    </row>
    <row r="15" spans="1:72" ht="15.6" x14ac:dyDescent="0.3">
      <c r="A15" s="119" t="s">
        <v>126</v>
      </c>
      <c r="B15" s="118">
        <v>42929</v>
      </c>
      <c r="C15" s="119" t="s">
        <v>149</v>
      </c>
      <c r="D15" s="119"/>
      <c r="E15" s="134">
        <v>0.13750000000000001</v>
      </c>
      <c r="F15" s="135">
        <v>43657</v>
      </c>
      <c r="G15" s="136">
        <v>1.2981604291079363</v>
      </c>
      <c r="H15" s="136">
        <v>1.236436162078995</v>
      </c>
      <c r="I15" s="136">
        <v>1.2951539780390379E-2</v>
      </c>
      <c r="J15" s="136">
        <v>106.25994554921515</v>
      </c>
      <c r="K15" s="136">
        <v>104.74895653822614</v>
      </c>
      <c r="L15" s="136">
        <v>9.9842222222222219</v>
      </c>
      <c r="M15" s="120">
        <v>251996300000</v>
      </c>
      <c r="N15" s="133"/>
      <c r="O15" s="124" t="s">
        <v>83</v>
      </c>
      <c r="P15" s="128">
        <v>16.2</v>
      </c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4"/>
      <c r="BA15" s="124"/>
      <c r="BB15" s="124"/>
      <c r="BC15" s="124"/>
      <c r="BD15" s="124"/>
      <c r="BE15" s="124"/>
      <c r="BF15" s="124"/>
      <c r="BG15" s="124"/>
      <c r="BH15" s="124"/>
      <c r="BI15" s="124"/>
      <c r="BJ15" s="124"/>
      <c r="BK15" s="124"/>
      <c r="BL15" s="124"/>
      <c r="BM15" s="124"/>
      <c r="BN15" s="124"/>
      <c r="BO15" s="124"/>
      <c r="BP15" s="124"/>
      <c r="BQ15" s="124"/>
      <c r="BR15" s="124"/>
      <c r="BS15" s="124"/>
      <c r="BT15" s="124"/>
    </row>
    <row r="16" spans="1:72" ht="15.6" x14ac:dyDescent="0.3">
      <c r="A16" s="119" t="s">
        <v>127</v>
      </c>
      <c r="B16" s="118">
        <v>42620</v>
      </c>
      <c r="C16" s="119" t="s">
        <v>150</v>
      </c>
      <c r="D16" s="119"/>
      <c r="E16" s="134">
        <v>0.16375000000000001</v>
      </c>
      <c r="F16" s="135">
        <v>43713</v>
      </c>
      <c r="G16" s="136">
        <v>1.3400482763837409</v>
      </c>
      <c r="H16" s="136">
        <v>1.2751872916678255</v>
      </c>
      <c r="I16" s="136">
        <v>1.3854105512508683E-2</v>
      </c>
      <c r="J16" s="136">
        <v>116.11141159735521</v>
      </c>
      <c r="K16" s="136">
        <v>108.64369181713543</v>
      </c>
      <c r="L16" s="136">
        <v>10.172777777777778</v>
      </c>
      <c r="M16" s="120">
        <v>333952300000</v>
      </c>
      <c r="N16" s="123"/>
      <c r="O16" s="124" t="s">
        <v>85</v>
      </c>
      <c r="P16" s="128">
        <v>16.45</v>
      </c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24"/>
      <c r="AI16" s="124"/>
      <c r="AJ16" s="124"/>
      <c r="AK16" s="124"/>
      <c r="AL16" s="124"/>
      <c r="AM16" s="124"/>
      <c r="AN16" s="124"/>
      <c r="AO16" s="124"/>
      <c r="AP16" s="124"/>
      <c r="AQ16" s="124"/>
      <c r="AR16" s="124"/>
      <c r="AS16" s="124"/>
      <c r="AT16" s="124"/>
      <c r="AU16" s="124"/>
      <c r="AV16" s="124"/>
      <c r="AW16" s="124"/>
      <c r="AX16" s="124"/>
      <c r="AY16" s="124"/>
      <c r="AZ16" s="124"/>
      <c r="BA16" s="124"/>
      <c r="BB16" s="124"/>
      <c r="BC16" s="124"/>
      <c r="BD16" s="124"/>
      <c r="BE16" s="124"/>
      <c r="BF16" s="124"/>
      <c r="BG16" s="124"/>
      <c r="BH16" s="124"/>
      <c r="BI16" s="124"/>
      <c r="BJ16" s="124"/>
      <c r="BK16" s="124"/>
      <c r="BL16" s="124"/>
      <c r="BM16" s="124"/>
      <c r="BN16" s="124"/>
      <c r="BO16" s="124"/>
      <c r="BP16" s="124"/>
      <c r="BQ16" s="124"/>
      <c r="BR16" s="124"/>
      <c r="BS16" s="124"/>
      <c r="BT16" s="124"/>
    </row>
    <row r="17" spans="1:72" ht="15.6" x14ac:dyDescent="0.3">
      <c r="A17" s="119" t="s">
        <v>128</v>
      </c>
      <c r="B17" s="118">
        <v>41950</v>
      </c>
      <c r="C17" s="119" t="s">
        <v>151</v>
      </c>
      <c r="D17" s="119"/>
      <c r="E17" s="134">
        <v>0.13625000000000001</v>
      </c>
      <c r="F17" s="135">
        <v>43732</v>
      </c>
      <c r="G17" s="136">
        <v>1.4183902812324773</v>
      </c>
      <c r="H17" s="136">
        <v>1.3485275632712705</v>
      </c>
      <c r="I17" s="136">
        <v>1.4114186834324843E-2</v>
      </c>
      <c r="J17" s="136">
        <v>110.16609199566794</v>
      </c>
      <c r="K17" s="136">
        <v>104.6636881495141</v>
      </c>
      <c r="L17" s="136">
        <v>10.361333333333333</v>
      </c>
      <c r="M17" s="120">
        <v>150000000000</v>
      </c>
      <c r="N17" s="123" t="s">
        <v>73</v>
      </c>
      <c r="O17" s="124" t="s">
        <v>87</v>
      </c>
      <c r="P17" s="128">
        <v>16.63</v>
      </c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24"/>
      <c r="AI17" s="124"/>
      <c r="AJ17" s="124"/>
      <c r="AK17" s="124"/>
      <c r="AL17" s="124"/>
      <c r="AM17" s="124"/>
      <c r="AN17" s="124"/>
      <c r="AO17" s="124"/>
      <c r="AP17" s="124"/>
      <c r="AQ17" s="124"/>
      <c r="AR17" s="124"/>
      <c r="AS17" s="124"/>
      <c r="AT17" s="124"/>
      <c r="AU17" s="124"/>
      <c r="AV17" s="124"/>
      <c r="AW17" s="124"/>
      <c r="AX17" s="124"/>
      <c r="AY17" s="124"/>
      <c r="AZ17" s="124"/>
      <c r="BA17" s="124"/>
      <c r="BB17" s="124"/>
      <c r="BC17" s="124"/>
      <c r="BD17" s="124"/>
      <c r="BE17" s="124"/>
      <c r="BF17" s="124"/>
      <c r="BG17" s="124"/>
      <c r="BH17" s="124"/>
      <c r="BI17" s="124"/>
      <c r="BJ17" s="124"/>
      <c r="BK17" s="124"/>
      <c r="BL17" s="124"/>
      <c r="BM17" s="124"/>
      <c r="BN17" s="124"/>
      <c r="BO17" s="124"/>
      <c r="BP17" s="124"/>
      <c r="BQ17" s="124"/>
      <c r="BR17" s="124"/>
      <c r="BS17" s="124"/>
      <c r="BT17" s="124"/>
    </row>
    <row r="18" spans="1:72" ht="15.6" x14ac:dyDescent="0.3">
      <c r="A18" s="119"/>
      <c r="B18" s="118">
        <v>40128</v>
      </c>
      <c r="C18" s="119" t="s">
        <v>96</v>
      </c>
      <c r="D18" s="119"/>
      <c r="E18" s="134">
        <v>0.11</v>
      </c>
      <c r="F18" s="135">
        <v>43769</v>
      </c>
      <c r="G18" s="136">
        <v>1.5474320755894018</v>
      </c>
      <c r="H18" s="136">
        <v>1.469895884301331</v>
      </c>
      <c r="I18" s="136">
        <v>1.4794427475799142E-2</v>
      </c>
      <c r="J18" s="136">
        <v>103.97366830732003</v>
      </c>
      <c r="K18" s="136">
        <v>100.6494924831442</v>
      </c>
      <c r="L18" s="136">
        <v>10.549888888888889</v>
      </c>
      <c r="M18" s="120">
        <v>60000000000</v>
      </c>
      <c r="N18" s="123"/>
      <c r="O18" s="137" t="s">
        <v>89</v>
      </c>
      <c r="P18" s="138">
        <v>16.850000000000001</v>
      </c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</row>
    <row r="19" spans="1:72" ht="15.6" x14ac:dyDescent="0.3">
      <c r="A19" s="119" t="s">
        <v>173</v>
      </c>
      <c r="B19" s="118">
        <v>43041</v>
      </c>
      <c r="C19" s="119" t="s">
        <v>174</v>
      </c>
      <c r="D19" s="119"/>
      <c r="E19" s="134">
        <v>0.11</v>
      </c>
      <c r="F19" s="135">
        <v>43850</v>
      </c>
      <c r="G19" s="136">
        <v>1.7696819087181663</v>
      </c>
      <c r="H19" s="136">
        <v>1.6795055248542423</v>
      </c>
      <c r="I19" s="136">
        <v>1.6866282372494067E-2</v>
      </c>
      <c r="J19" s="136">
        <v>101.3004694265814</v>
      </c>
      <c r="K19" s="136">
        <v>100.42409580020778</v>
      </c>
      <c r="L19" s="136">
        <v>10.738444444444443</v>
      </c>
      <c r="M19" s="120">
        <v>160000000000</v>
      </c>
      <c r="N19" s="123" t="s">
        <v>73</v>
      </c>
      <c r="O19" s="124"/>
      <c r="P19" s="130">
        <v>-2.0138095238095239</v>
      </c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24"/>
      <c r="AI19" s="124"/>
      <c r="AJ19" s="124"/>
      <c r="AK19" s="124"/>
      <c r="AL19" s="124"/>
      <c r="AM19" s="124"/>
      <c r="AN19" s="124"/>
      <c r="AO19" s="124"/>
      <c r="AP19" s="124"/>
      <c r="AQ19" s="124"/>
      <c r="AR19" s="124"/>
      <c r="AS19" s="124"/>
      <c r="AT19" s="124"/>
      <c r="AU19" s="124"/>
      <c r="AV19" s="124"/>
      <c r="AW19" s="124"/>
      <c r="AX19" s="124"/>
      <c r="AY19" s="124"/>
      <c r="AZ19" s="124"/>
      <c r="BA19" s="124"/>
      <c r="BB19" s="124"/>
      <c r="BC19" s="124"/>
      <c r="BD19" s="124"/>
      <c r="BE19" s="124"/>
      <c r="BF19" s="124"/>
      <c r="BG19" s="124"/>
      <c r="BH19" s="124"/>
      <c r="BI19" s="124"/>
      <c r="BJ19" s="124"/>
      <c r="BK19" s="124"/>
      <c r="BL19" s="124"/>
      <c r="BM19" s="124"/>
      <c r="BN19" s="124"/>
      <c r="BO19" s="124"/>
      <c r="BP19" s="124"/>
      <c r="BQ19" s="124"/>
      <c r="BR19" s="124"/>
      <c r="BS19" s="124"/>
      <c r="BT19" s="124"/>
    </row>
    <row r="20" spans="1:72" ht="15.6" x14ac:dyDescent="0.3">
      <c r="A20" s="119"/>
      <c r="B20" s="118">
        <v>43462</v>
      </c>
      <c r="C20" s="119" t="s">
        <v>97</v>
      </c>
      <c r="D20" s="119" t="s">
        <v>6</v>
      </c>
      <c r="E20" s="134">
        <v>0.11</v>
      </c>
      <c r="F20" s="135">
        <v>43853</v>
      </c>
      <c r="G20" s="136">
        <v>1.7776457735008087</v>
      </c>
      <c r="H20" s="136">
        <v>1.6855554514128668</v>
      </c>
      <c r="I20" s="136">
        <v>1.6873442938588289E-2</v>
      </c>
      <c r="J20" s="136">
        <v>100.89184205768777</v>
      </c>
      <c r="K20" s="136">
        <v>100.10612777197348</v>
      </c>
      <c r="L20" s="136">
        <v>10.927</v>
      </c>
      <c r="M20" s="120">
        <v>240000000000</v>
      </c>
      <c r="N20" s="123" t="s">
        <v>73</v>
      </c>
      <c r="O20" s="124"/>
      <c r="P20" s="130">
        <v>-0.22375661375661376</v>
      </c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24"/>
      <c r="BI20" s="124"/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</row>
    <row r="21" spans="1:72" ht="15.6" x14ac:dyDescent="0.3">
      <c r="A21" s="119" t="s">
        <v>47</v>
      </c>
      <c r="B21" s="118">
        <v>42082</v>
      </c>
      <c r="C21" s="119" t="s">
        <v>152</v>
      </c>
      <c r="D21" s="119"/>
      <c r="E21" s="134">
        <v>0.17</v>
      </c>
      <c r="F21" s="135">
        <v>43909</v>
      </c>
      <c r="G21" s="136">
        <v>1.7433117661290689</v>
      </c>
      <c r="H21" s="136">
        <v>1.6521295558492113</v>
      </c>
      <c r="I21" s="136">
        <v>1.8305014621080383E-2</v>
      </c>
      <c r="J21" s="136">
        <v>117.89538528667667</v>
      </c>
      <c r="K21" s="136">
        <v>110.79648418777558</v>
      </c>
      <c r="L21" s="136">
        <v>11.038142857142857</v>
      </c>
      <c r="M21" s="120">
        <v>399939500000</v>
      </c>
      <c r="N21" s="123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124"/>
      <c r="AP21" s="124"/>
      <c r="AQ21" s="124"/>
      <c r="AR21" s="124"/>
      <c r="AS21" s="124"/>
      <c r="AT21" s="124"/>
      <c r="AU21" s="124"/>
      <c r="AV21" s="124"/>
      <c r="AW21" s="124"/>
      <c r="AX21" s="124"/>
      <c r="AY21" s="124"/>
      <c r="AZ21" s="124"/>
      <c r="BA21" s="124"/>
      <c r="BB21" s="124"/>
      <c r="BC21" s="124"/>
      <c r="BD21" s="124"/>
      <c r="BE21" s="124"/>
      <c r="BF21" s="124"/>
      <c r="BG21" s="124"/>
      <c r="BH21" s="124"/>
      <c r="BI21" s="124"/>
      <c r="BJ21" s="124"/>
      <c r="BK21" s="124"/>
      <c r="BL21" s="124"/>
      <c r="BM21" s="124"/>
      <c r="BN21" s="124"/>
      <c r="BO21" s="124"/>
      <c r="BP21" s="124"/>
      <c r="BQ21" s="124"/>
      <c r="BR21" s="124"/>
      <c r="BS21" s="124"/>
      <c r="BT21" s="124"/>
    </row>
    <row r="22" spans="1:72" ht="15.6" x14ac:dyDescent="0.3">
      <c r="A22" s="119"/>
      <c r="B22" s="118">
        <v>42145</v>
      </c>
      <c r="C22" s="119" t="s">
        <v>153</v>
      </c>
      <c r="D22" s="119"/>
      <c r="E22" s="134">
        <v>0.17</v>
      </c>
      <c r="F22" s="135">
        <v>43965</v>
      </c>
      <c r="G22" s="136">
        <v>1.8967337138758549</v>
      </c>
      <c r="H22" s="136">
        <v>1.7965807532424227</v>
      </c>
      <c r="I22" s="136">
        <v>1.9986548564171029E-2</v>
      </c>
      <c r="J22" s="136">
        <v>115.73122148146784</v>
      </c>
      <c r="K22" s="136">
        <v>111.24770499795136</v>
      </c>
      <c r="L22" s="136">
        <v>11.149285714285714</v>
      </c>
      <c r="M22" s="120">
        <v>100000000000</v>
      </c>
      <c r="N22" s="123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24"/>
      <c r="AW22" s="124"/>
      <c r="AX22" s="124"/>
      <c r="AY22" s="124"/>
      <c r="AZ22" s="124"/>
      <c r="BA22" s="124"/>
      <c r="BB22" s="124"/>
      <c r="BC22" s="124"/>
      <c r="BD22" s="124"/>
      <c r="BE22" s="124"/>
      <c r="BF22" s="124"/>
      <c r="BG22" s="124"/>
      <c r="BH22" s="124"/>
      <c r="BI22" s="124"/>
      <c r="BJ22" s="124"/>
      <c r="BK22" s="124"/>
      <c r="BL22" s="124"/>
      <c r="BM22" s="124"/>
      <c r="BN22" s="124"/>
      <c r="BO22" s="124"/>
      <c r="BP22" s="124"/>
      <c r="BQ22" s="124"/>
      <c r="BR22" s="124"/>
      <c r="BS22" s="124"/>
      <c r="BT22" s="124"/>
    </row>
    <row r="23" spans="1:72" ht="15.6" x14ac:dyDescent="0.3">
      <c r="A23" s="119" t="s">
        <v>10</v>
      </c>
      <c r="B23" s="118">
        <v>40380</v>
      </c>
      <c r="C23" s="119" t="s">
        <v>100</v>
      </c>
      <c r="D23" s="119"/>
      <c r="E23" s="134">
        <v>0.11</v>
      </c>
      <c r="F23" s="135">
        <v>44021</v>
      </c>
      <c r="G23" s="136">
        <v>2.1419031358626555</v>
      </c>
      <c r="H23" s="136">
        <v>2.0277371870789929</v>
      </c>
      <c r="I23" s="136">
        <v>2.0164129131008568E-2</v>
      </c>
      <c r="J23" s="136">
        <v>100.65032268287493</v>
      </c>
      <c r="K23" s="136">
        <v>99.441531474083718</v>
      </c>
      <c r="L23" s="136">
        <v>11.260428571428571</v>
      </c>
      <c r="M23" s="120">
        <v>80000000000</v>
      </c>
      <c r="N23" s="123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</row>
    <row r="24" spans="1:72" ht="15.6" x14ac:dyDescent="0.3">
      <c r="A24" s="119" t="s">
        <v>129</v>
      </c>
      <c r="B24" s="118">
        <v>43069</v>
      </c>
      <c r="C24" s="119" t="s">
        <v>175</v>
      </c>
      <c r="D24" s="119"/>
      <c r="E24" s="134">
        <v>0.13250000000000001</v>
      </c>
      <c r="F24" s="135">
        <v>44049</v>
      </c>
      <c r="G24" s="136">
        <v>2.1814145376924339</v>
      </c>
      <c r="H24" s="136">
        <v>2.0640566968861251</v>
      </c>
      <c r="I24" s="136">
        <v>2.1452444340749607E-2</v>
      </c>
      <c r="J24" s="136">
        <v>104.37021953709981</v>
      </c>
      <c r="K24" s="136">
        <v>103.93340635028663</v>
      </c>
      <c r="L24" s="136">
        <v>11.371571428571428</v>
      </c>
      <c r="M24" s="120">
        <v>220000000000</v>
      </c>
      <c r="N24" s="123"/>
      <c r="O24" s="124" t="s">
        <v>36</v>
      </c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24"/>
      <c r="AI24" s="124"/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24"/>
      <c r="AW24" s="124"/>
      <c r="AX24" s="124"/>
      <c r="AY24" s="124"/>
      <c r="AZ24" s="124"/>
      <c r="BA24" s="124"/>
      <c r="BB24" s="124"/>
      <c r="BC24" s="124"/>
      <c r="BD24" s="124"/>
      <c r="BE24" s="124"/>
      <c r="BF24" s="124"/>
      <c r="BG24" s="124"/>
      <c r="BH24" s="124"/>
      <c r="BI24" s="124"/>
      <c r="BJ24" s="124"/>
      <c r="BK24" s="124"/>
      <c r="BL24" s="124"/>
      <c r="BM24" s="124"/>
      <c r="BN24" s="124"/>
      <c r="BO24" s="124"/>
      <c r="BP24" s="124"/>
      <c r="BQ24" s="124"/>
      <c r="BR24" s="124"/>
      <c r="BS24" s="124"/>
      <c r="BT24" s="124"/>
    </row>
    <row r="25" spans="1:72" ht="15.6" x14ac:dyDescent="0.3">
      <c r="A25" s="119" t="s">
        <v>130</v>
      </c>
      <c r="B25" s="118">
        <v>42313</v>
      </c>
      <c r="C25" s="119" t="s">
        <v>154</v>
      </c>
      <c r="D25" s="119"/>
      <c r="E25" s="134">
        <v>0.2</v>
      </c>
      <c r="F25" s="135">
        <v>44077</v>
      </c>
      <c r="G25" s="136">
        <v>1.9990277354937627</v>
      </c>
      <c r="H25" s="136">
        <v>1.8904880639966302</v>
      </c>
      <c r="I25" s="136">
        <v>2.2367881284023543E-2</v>
      </c>
      <c r="J25" s="136">
        <v>127.4389034978022</v>
      </c>
      <c r="K25" s="136">
        <v>118.31802437692308</v>
      </c>
      <c r="L25" s="136">
        <v>11.482714285714286</v>
      </c>
      <c r="M25" s="120">
        <v>388883100000</v>
      </c>
      <c r="N25" s="123"/>
      <c r="O25" s="124"/>
      <c r="P25" s="130">
        <v>0.66685714285714326</v>
      </c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24"/>
      <c r="AI25" s="124"/>
      <c r="AJ25" s="124"/>
      <c r="AK25" s="124"/>
      <c r="AL25" s="124"/>
      <c r="AM25" s="124"/>
      <c r="AN25" s="124"/>
      <c r="AO25" s="124"/>
      <c r="AP25" s="124"/>
      <c r="AQ25" s="124"/>
      <c r="AR25" s="124"/>
      <c r="AS25" s="124"/>
      <c r="AT25" s="124"/>
      <c r="AU25" s="124"/>
      <c r="AV25" s="124"/>
      <c r="AW25" s="124"/>
      <c r="AX25" s="124"/>
      <c r="AY25" s="124"/>
      <c r="AZ25" s="124"/>
      <c r="BA25" s="124"/>
      <c r="BB25" s="124"/>
      <c r="BC25" s="124"/>
      <c r="BD25" s="124"/>
      <c r="BE25" s="124"/>
      <c r="BF25" s="124"/>
      <c r="BG25" s="124"/>
      <c r="BH25" s="124"/>
      <c r="BI25" s="124"/>
      <c r="BJ25" s="124"/>
      <c r="BK25" s="124"/>
      <c r="BL25" s="124"/>
      <c r="BM25" s="124"/>
      <c r="BN25" s="124"/>
      <c r="BO25" s="124"/>
      <c r="BP25" s="124"/>
      <c r="BQ25" s="124"/>
      <c r="BR25" s="124"/>
      <c r="BS25" s="124"/>
      <c r="BT25" s="124"/>
    </row>
    <row r="26" spans="1:72" ht="15.6" x14ac:dyDescent="0.3">
      <c r="A26" s="119"/>
      <c r="B26" s="118">
        <v>40576</v>
      </c>
      <c r="C26" s="119" t="s">
        <v>102</v>
      </c>
      <c r="D26" s="119"/>
      <c r="E26" s="134">
        <v>0.11</v>
      </c>
      <c r="F26" s="135">
        <v>44217</v>
      </c>
      <c r="G26" s="136">
        <v>2.5606061726495843</v>
      </c>
      <c r="H26" s="136">
        <v>2.4203029400052918</v>
      </c>
      <c r="I26" s="136">
        <v>2.3849960366182726E-2</v>
      </c>
      <c r="J26" s="136">
        <v>99.326933948615576</v>
      </c>
      <c r="K26" s="136">
        <v>98.541219662901284</v>
      </c>
      <c r="L26" s="136">
        <v>11.593857142857143</v>
      </c>
      <c r="M26" s="120">
        <v>91579000000</v>
      </c>
      <c r="N26" s="123"/>
      <c r="O26" s="124"/>
      <c r="P26" s="130">
        <v>0.11114285714285721</v>
      </c>
      <c r="Q26" s="124"/>
      <c r="R26" s="124"/>
      <c r="S26" s="124"/>
      <c r="T26" s="124"/>
      <c r="U26" s="124"/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24"/>
      <c r="AW26" s="124"/>
      <c r="AX26" s="124"/>
      <c r="AY26" s="124"/>
      <c r="AZ26" s="124"/>
      <c r="BA26" s="124"/>
      <c r="BB26" s="124"/>
      <c r="BC26" s="124"/>
      <c r="BD26" s="124"/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4"/>
      <c r="BP26" s="124"/>
      <c r="BQ26" s="124"/>
      <c r="BR26" s="124"/>
      <c r="BS26" s="124"/>
      <c r="BT26" s="124"/>
    </row>
    <row r="27" spans="1:72" ht="15.6" x14ac:dyDescent="0.3">
      <c r="A27" s="119" t="s">
        <v>131</v>
      </c>
      <c r="B27" s="118">
        <v>42425</v>
      </c>
      <c r="C27" s="119" t="s">
        <v>155</v>
      </c>
      <c r="D27" s="119"/>
      <c r="E27" s="134">
        <v>0.18375</v>
      </c>
      <c r="F27" s="135">
        <v>44245</v>
      </c>
      <c r="G27" s="136">
        <v>2.3047732714646911</v>
      </c>
      <c r="H27" s="136">
        <v>2.1773442020402838</v>
      </c>
      <c r="I27" s="136">
        <v>2.5365623645833515E-2</v>
      </c>
      <c r="J27" s="136">
        <v>125.5845346077822</v>
      </c>
      <c r="K27" s="136">
        <v>116.49799614624374</v>
      </c>
      <c r="L27" s="136">
        <v>11.705</v>
      </c>
      <c r="M27" s="120">
        <v>180000000000</v>
      </c>
      <c r="N27" s="133"/>
      <c r="O27" s="124"/>
      <c r="P27" s="130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</row>
    <row r="28" spans="1:72" ht="15.6" x14ac:dyDescent="0.3">
      <c r="A28" s="119" t="s">
        <v>132</v>
      </c>
      <c r="B28" s="118">
        <v>42509</v>
      </c>
      <c r="C28" s="119" t="s">
        <v>156</v>
      </c>
      <c r="D28" s="119"/>
      <c r="E28" s="134">
        <v>0.16500000000000001</v>
      </c>
      <c r="F28" s="135">
        <v>44329</v>
      </c>
      <c r="G28" s="136">
        <v>2.5767812221987314</v>
      </c>
      <c r="H28" s="136">
        <v>2.433035733198686</v>
      </c>
      <c r="I28" s="136">
        <v>2.7308875577012694E-2</v>
      </c>
      <c r="J28" s="136">
        <v>116.59363150209721</v>
      </c>
      <c r="K28" s="136">
        <v>112.24198315044886</v>
      </c>
      <c r="L28" s="136">
        <v>11.816142857142857</v>
      </c>
      <c r="M28" s="120">
        <v>215136100000</v>
      </c>
      <c r="N28" s="123" t="s">
        <v>73</v>
      </c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4"/>
      <c r="BA28" s="124"/>
      <c r="BB28" s="124"/>
      <c r="BC28" s="124"/>
      <c r="BD28" s="124"/>
      <c r="BE28" s="124"/>
      <c r="BF28" s="124"/>
      <c r="BG28" s="124"/>
      <c r="BH28" s="124"/>
      <c r="BI28" s="124"/>
      <c r="BJ28" s="124"/>
      <c r="BK28" s="124"/>
      <c r="BL28" s="124"/>
      <c r="BM28" s="124"/>
      <c r="BN28" s="124"/>
      <c r="BO28" s="124"/>
      <c r="BP28" s="124"/>
      <c r="BQ28" s="124"/>
      <c r="BR28" s="124"/>
      <c r="BS28" s="124"/>
      <c r="BT28" s="124"/>
    </row>
    <row r="29" spans="1:72" s="109" customFormat="1" ht="15.6" x14ac:dyDescent="0.3">
      <c r="A29" s="119" t="s">
        <v>127</v>
      </c>
      <c r="B29" s="118">
        <v>42640</v>
      </c>
      <c r="C29" s="119" t="s">
        <v>157</v>
      </c>
      <c r="D29" s="119"/>
      <c r="E29" s="134">
        <v>0.16500000000000001</v>
      </c>
      <c r="F29" s="135">
        <v>44460</v>
      </c>
      <c r="G29" s="136">
        <v>2.7420349546551686</v>
      </c>
      <c r="H29" s="136">
        <v>2.5877129935518557</v>
      </c>
      <c r="I29" s="136">
        <v>2.924778787237416E-2</v>
      </c>
      <c r="J29" s="136">
        <v>119.68908665706901</v>
      </c>
      <c r="K29" s="136">
        <v>113.02562511860748</v>
      </c>
      <c r="L29" s="136">
        <v>11.927285714285714</v>
      </c>
      <c r="M29" s="120">
        <v>100000000000</v>
      </c>
      <c r="N29" s="123"/>
      <c r="O29" s="124"/>
      <c r="P29" s="130">
        <v>0.55571428571428605</v>
      </c>
      <c r="Q29" s="124"/>
      <c r="R29" s="124"/>
      <c r="S29" s="124"/>
      <c r="T29" s="124"/>
      <c r="U29" s="124"/>
      <c r="V29" s="124"/>
      <c r="W29" s="124"/>
      <c r="X29" s="124"/>
      <c r="Y29" s="124"/>
      <c r="Z29" s="124"/>
      <c r="AA29" s="124"/>
      <c r="AB29" s="124"/>
      <c r="AC29" s="124"/>
      <c r="AD29" s="124"/>
      <c r="AE29" s="124"/>
      <c r="AF29" s="124"/>
      <c r="AG29" s="124"/>
      <c r="AH29" s="124"/>
      <c r="AI29" s="124"/>
      <c r="AJ29" s="124"/>
      <c r="AK29" s="124"/>
      <c r="AL29" s="124"/>
      <c r="AM29" s="124"/>
      <c r="AN29" s="124"/>
      <c r="AO29" s="124"/>
      <c r="AP29" s="124"/>
      <c r="AQ29" s="124"/>
      <c r="AR29" s="124"/>
      <c r="AS29" s="124"/>
      <c r="AT29" s="124"/>
      <c r="AU29" s="124"/>
      <c r="AV29" s="124"/>
      <c r="AW29" s="124"/>
      <c r="AX29" s="124"/>
      <c r="AY29" s="124"/>
      <c r="AZ29" s="124"/>
      <c r="BA29" s="124"/>
      <c r="BB29" s="124"/>
      <c r="BC29" s="124"/>
      <c r="BD29" s="124"/>
      <c r="BE29" s="124"/>
      <c r="BF29" s="124"/>
      <c r="BG29" s="124"/>
      <c r="BH29" s="124"/>
      <c r="BI29" s="124"/>
      <c r="BJ29" s="124"/>
      <c r="BK29" s="124"/>
      <c r="BL29" s="124"/>
      <c r="BM29" s="124"/>
      <c r="BN29" s="124"/>
      <c r="BO29" s="124"/>
      <c r="BP29" s="124"/>
      <c r="BQ29" s="124"/>
      <c r="BR29" s="124"/>
      <c r="BS29" s="124"/>
      <c r="BT29" s="124"/>
    </row>
    <row r="30" spans="1:72" ht="15.6" x14ac:dyDescent="0.3">
      <c r="A30" s="119" t="s">
        <v>133</v>
      </c>
      <c r="B30" s="118">
        <v>42827</v>
      </c>
      <c r="C30" s="119" t="s">
        <v>158</v>
      </c>
      <c r="D30" s="119"/>
      <c r="E30" s="134">
        <v>0.16750000000000001</v>
      </c>
      <c r="F30" s="135">
        <v>44497</v>
      </c>
      <c r="G30" s="136">
        <v>2.8350461490297616</v>
      </c>
      <c r="H30" s="136">
        <v>2.6740871153690242</v>
      </c>
      <c r="I30" s="136">
        <v>3.0398350983743508E-2</v>
      </c>
      <c r="J30" s="136">
        <v>118.73930263370629</v>
      </c>
      <c r="K30" s="136">
        <v>113.67748944689311</v>
      </c>
      <c r="L30" s="136">
        <v>12.038428571428572</v>
      </c>
      <c r="M30" s="120">
        <v>269360300000</v>
      </c>
      <c r="N30" s="123" t="s">
        <v>73</v>
      </c>
      <c r="O30" s="124"/>
      <c r="P30" s="130">
        <v>0.11114285714285721</v>
      </c>
      <c r="Q30" s="124"/>
      <c r="R30" s="124"/>
      <c r="S30" s="124"/>
      <c r="T30" s="124"/>
      <c r="U30" s="124"/>
      <c r="V30" s="124"/>
      <c r="W30" s="124"/>
      <c r="X30" s="124"/>
      <c r="Y30" s="124"/>
      <c r="Z30" s="124"/>
      <c r="AA30" s="124"/>
      <c r="AB30" s="124"/>
      <c r="AC30" s="124"/>
      <c r="AD30" s="124"/>
      <c r="AE30" s="124"/>
      <c r="AF30" s="124"/>
      <c r="AG30" s="124"/>
      <c r="AH30" s="124"/>
      <c r="AI30" s="124"/>
      <c r="AJ30" s="124"/>
      <c r="AK30" s="124"/>
      <c r="AL30" s="124"/>
      <c r="AM30" s="124"/>
      <c r="AN30" s="124"/>
      <c r="AO30" s="124"/>
      <c r="AP30" s="124"/>
      <c r="AQ30" s="124"/>
      <c r="AR30" s="124"/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</row>
    <row r="31" spans="1:72" ht="15.6" x14ac:dyDescent="0.3">
      <c r="A31" s="119" t="s">
        <v>127</v>
      </c>
      <c r="B31" s="118">
        <v>42713</v>
      </c>
      <c r="C31" s="119" t="s">
        <v>159</v>
      </c>
      <c r="D31" s="119"/>
      <c r="E31" s="134">
        <v>0.17</v>
      </c>
      <c r="F31" s="135">
        <v>44533</v>
      </c>
      <c r="G31" s="136">
        <v>2.925391416248476</v>
      </c>
      <c r="H31" s="136">
        <v>2.7578574838021059</v>
      </c>
      <c r="I31" s="136">
        <v>3.1536320115022581E-2</v>
      </c>
      <c r="J31" s="136">
        <v>117.80684090710756</v>
      </c>
      <c r="K31" s="136">
        <v>114.3507969510636</v>
      </c>
      <c r="L31" s="136">
        <v>12.149571428571429</v>
      </c>
      <c r="M31" s="120">
        <v>100000000000</v>
      </c>
      <c r="N31" s="123"/>
      <c r="O31" s="137"/>
      <c r="P31" s="139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37"/>
      <c r="AU31" s="137"/>
      <c r="AV31" s="137"/>
      <c r="AW31" s="137"/>
      <c r="AX31" s="137"/>
      <c r="AY31" s="137"/>
      <c r="AZ31" s="137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</row>
    <row r="32" spans="1:72" ht="15.6" x14ac:dyDescent="0.3">
      <c r="A32" s="119"/>
      <c r="B32" s="118">
        <v>41783</v>
      </c>
      <c r="C32" s="119" t="s">
        <v>160</v>
      </c>
      <c r="D32" s="119"/>
      <c r="E32" s="134">
        <v>0.15375</v>
      </c>
      <c r="F32" s="135">
        <v>44694</v>
      </c>
      <c r="G32" s="136">
        <v>3.2053928017915996</v>
      </c>
      <c r="H32" s="136">
        <v>3.0202412279428863</v>
      </c>
      <c r="I32" s="136">
        <v>3.3224242924272521E-2</v>
      </c>
      <c r="J32" s="136">
        <v>114.01796859347051</v>
      </c>
      <c r="K32" s="136">
        <v>110.00526254951447</v>
      </c>
      <c r="L32" s="136">
        <v>12.260714285714286</v>
      </c>
      <c r="M32" s="120">
        <v>156300000000</v>
      </c>
      <c r="N32" s="133" t="s">
        <v>73</v>
      </c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</row>
    <row r="33" spans="1:72" ht="15.6" x14ac:dyDescent="0.3">
      <c r="A33" s="119"/>
      <c r="B33" s="118">
        <v>41080</v>
      </c>
      <c r="C33" s="119" t="s">
        <v>108</v>
      </c>
      <c r="D33" s="119"/>
      <c r="E33" s="134">
        <v>0.11</v>
      </c>
      <c r="F33" s="135">
        <v>44721</v>
      </c>
      <c r="G33" s="136">
        <v>3.4575384008537324</v>
      </c>
      <c r="H33" s="136">
        <v>3.256117309863646</v>
      </c>
      <c r="I33" s="136">
        <v>3.1089420008695374E-2</v>
      </c>
      <c r="J33" s="136">
        <v>97.534981706318902</v>
      </c>
      <c r="K33" s="136">
        <v>95.480036651373851</v>
      </c>
      <c r="L33" s="136">
        <v>12.371857142857143</v>
      </c>
      <c r="M33" s="120">
        <v>230000000000</v>
      </c>
      <c r="N33" s="123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</row>
    <row r="34" spans="1:72" ht="15.6" x14ac:dyDescent="0.3">
      <c r="A34" s="119" t="s">
        <v>134</v>
      </c>
      <c r="B34" s="118">
        <v>43097</v>
      </c>
      <c r="C34" s="119" t="s">
        <v>161</v>
      </c>
      <c r="D34" s="119" t="s">
        <v>8</v>
      </c>
      <c r="E34" s="134">
        <v>0.14124999999999999</v>
      </c>
      <c r="F34" s="135">
        <v>44749</v>
      </c>
      <c r="G34" s="136">
        <v>3.3987145934697991</v>
      </c>
      <c r="H34" s="136">
        <v>3.1990461293089787</v>
      </c>
      <c r="I34" s="136">
        <v>3.3713893738861529E-2</v>
      </c>
      <c r="J34" s="136">
        <v>106.93953007597159</v>
      </c>
      <c r="K34" s="136">
        <v>105.38733227377379</v>
      </c>
      <c r="L34" s="136">
        <v>12.483000000000001</v>
      </c>
      <c r="M34" s="120">
        <v>312790000000</v>
      </c>
      <c r="N34" s="123"/>
      <c r="O34" s="137"/>
      <c r="P34" s="140">
        <v>0.54828571428571493</v>
      </c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</row>
    <row r="35" spans="1:72" s="109" customFormat="1" ht="15.6" x14ac:dyDescent="0.3">
      <c r="A35" s="119" t="s">
        <v>120</v>
      </c>
      <c r="B35" s="118">
        <v>43073</v>
      </c>
      <c r="C35" s="119" t="s">
        <v>141</v>
      </c>
      <c r="D35" s="119"/>
      <c r="E35" s="134">
        <v>0.125</v>
      </c>
      <c r="F35" s="135">
        <v>44893</v>
      </c>
      <c r="G35" s="136">
        <v>3.6464683743374282</v>
      </c>
      <c r="H35" s="136">
        <v>3.429613888187343</v>
      </c>
      <c r="I35" s="136">
        <v>3.4104300293410099E-2</v>
      </c>
      <c r="J35" s="136">
        <v>102.11921228577087</v>
      </c>
      <c r="K35" s="136">
        <v>99.44064085719944</v>
      </c>
      <c r="L35" s="136">
        <v>12.646000000000001</v>
      </c>
      <c r="M35" s="120">
        <v>200000000000</v>
      </c>
      <c r="N35" s="123"/>
      <c r="O35" s="124"/>
      <c r="P35" s="130">
        <v>0.13707142857142873</v>
      </c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4"/>
      <c r="AV35" s="124"/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</row>
    <row r="36" spans="1:72" ht="15.6" x14ac:dyDescent="0.3">
      <c r="A36" s="119" t="s">
        <v>172</v>
      </c>
      <c r="B36" s="118">
        <v>41445</v>
      </c>
      <c r="C36" s="119" t="s">
        <v>109</v>
      </c>
      <c r="D36" s="119"/>
      <c r="E36" s="134">
        <v>0.11</v>
      </c>
      <c r="F36" s="135">
        <v>45029</v>
      </c>
      <c r="G36" s="136">
        <v>3.8764542187505548</v>
      </c>
      <c r="H36" s="136">
        <v>3.6431299604345257</v>
      </c>
      <c r="I36" s="136">
        <v>3.398407669953743E-2</v>
      </c>
      <c r="J36" s="136">
        <v>97.029889020497464</v>
      </c>
      <c r="K36" s="136">
        <v>93.282636273244719</v>
      </c>
      <c r="L36" s="136">
        <v>12.809000000000001</v>
      </c>
      <c r="M36" s="120">
        <v>50000000000</v>
      </c>
      <c r="N36" s="123"/>
      <c r="O36" s="119"/>
      <c r="P36" s="119"/>
      <c r="Q36" s="119"/>
      <c r="R36" s="119"/>
      <c r="S36" s="119"/>
      <c r="T36" s="119"/>
      <c r="U36" s="119"/>
      <c r="V36" s="119"/>
      <c r="W36" s="119"/>
      <c r="X36" s="119"/>
      <c r="Y36" s="119"/>
      <c r="Z36" s="119"/>
      <c r="AA36" s="119"/>
      <c r="AB36" s="119"/>
      <c r="AC36" s="119"/>
      <c r="AD36" s="119"/>
      <c r="AE36" s="119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</row>
    <row r="37" spans="1:72" ht="15.6" x14ac:dyDescent="0.3">
      <c r="A37" s="119"/>
      <c r="B37" s="118">
        <v>41444</v>
      </c>
      <c r="C37" s="119" t="s">
        <v>162</v>
      </c>
      <c r="D37" s="119"/>
      <c r="E37" s="134">
        <v>0.14000000000000001</v>
      </c>
      <c r="F37" s="135">
        <v>45309</v>
      </c>
      <c r="G37" s="136">
        <v>4.2166774406168628</v>
      </c>
      <c r="H37" s="136">
        <v>3.959842083106571</v>
      </c>
      <c r="I37" s="136">
        <v>4.1236374088450357E-2</v>
      </c>
      <c r="J37" s="136">
        <v>105.13641055125017</v>
      </c>
      <c r="K37" s="136">
        <v>104.13641055125017</v>
      </c>
      <c r="L37" s="136">
        <v>12.972</v>
      </c>
      <c r="M37" s="120">
        <v>150000000000</v>
      </c>
      <c r="N37" s="124"/>
      <c r="O37" s="124"/>
      <c r="P37" s="124"/>
      <c r="Q37" s="119"/>
      <c r="R37" s="119"/>
      <c r="S37" s="119"/>
      <c r="T37" s="119"/>
      <c r="U37" s="119"/>
      <c r="V37" s="119"/>
      <c r="W37" s="119"/>
      <c r="X37" s="119"/>
      <c r="Y37" s="119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</row>
    <row r="38" spans="1:72" ht="15.6" x14ac:dyDescent="0.3">
      <c r="A38" s="119"/>
      <c r="B38" s="118">
        <v>41949</v>
      </c>
      <c r="C38" s="119" t="s">
        <v>163</v>
      </c>
      <c r="D38" s="119"/>
      <c r="E38" s="134">
        <v>0.14000000000000001</v>
      </c>
      <c r="F38" s="135">
        <v>45505</v>
      </c>
      <c r="G38" s="136">
        <v>4.4777937936004593</v>
      </c>
      <c r="H38" s="136">
        <v>4.2018380778384214</v>
      </c>
      <c r="I38" s="136">
        <v>4.3564360722279344E-2</v>
      </c>
      <c r="J38" s="136">
        <v>104.14083289234728</v>
      </c>
      <c r="K38" s="136">
        <v>103.67929443080881</v>
      </c>
      <c r="L38" s="136">
        <v>13.135</v>
      </c>
      <c r="M38" s="120">
        <v>220000000000</v>
      </c>
      <c r="N38" s="141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</row>
    <row r="39" spans="1:72" x14ac:dyDescent="0.25">
      <c r="A39" s="119" t="s">
        <v>135</v>
      </c>
      <c r="B39" s="118">
        <v>42032</v>
      </c>
      <c r="C39" s="119" t="s">
        <v>164</v>
      </c>
      <c r="D39" s="119"/>
      <c r="E39" s="134">
        <v>0.17</v>
      </c>
      <c r="F39" s="135">
        <v>45673</v>
      </c>
      <c r="G39" s="136">
        <v>4.4748364397375155</v>
      </c>
      <c r="H39" s="136">
        <v>4.1958541005893313</v>
      </c>
      <c r="I39" s="136">
        <v>4.8838271666895881E-2</v>
      </c>
      <c r="J39" s="136">
        <v>117.61078210351019</v>
      </c>
      <c r="K39" s="136">
        <v>116.39649638922448</v>
      </c>
      <c r="L39" s="136">
        <v>13.298</v>
      </c>
      <c r="M39" s="120">
        <v>429062000000</v>
      </c>
      <c r="N39" s="127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19"/>
      <c r="AN39" s="119"/>
      <c r="AO39" s="119"/>
      <c r="AP39" s="119"/>
      <c r="AQ39" s="119"/>
      <c r="AR39" s="119"/>
      <c r="AS39" s="119"/>
      <c r="AT39" s="119"/>
      <c r="AU39" s="119"/>
      <c r="AV39" s="119"/>
      <c r="AW39" s="119"/>
      <c r="AX39" s="119"/>
      <c r="AY39" s="119"/>
      <c r="AZ39" s="119"/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9"/>
      <c r="BQ39" s="119"/>
      <c r="BR39" s="119"/>
      <c r="BS39" s="119"/>
      <c r="BT39" s="119"/>
    </row>
    <row r="40" spans="1:72" x14ac:dyDescent="0.25">
      <c r="A40" s="119" t="s">
        <v>136</v>
      </c>
      <c r="B40" s="118">
        <v>42452</v>
      </c>
      <c r="C40" s="119" t="s">
        <v>165</v>
      </c>
      <c r="D40" s="119"/>
      <c r="E40" s="134">
        <v>0.19500000000000001</v>
      </c>
      <c r="F40" s="135">
        <v>46009</v>
      </c>
      <c r="G40" s="136">
        <v>4.6325482360101971</v>
      </c>
      <c r="H40" s="136">
        <v>4.3404165032583917</v>
      </c>
      <c r="I40" s="136">
        <v>5.5846342708109994E-2</v>
      </c>
      <c r="J40" s="136">
        <v>131.55871827896149</v>
      </c>
      <c r="K40" s="136">
        <v>128.66586113610435</v>
      </c>
      <c r="L40" s="136">
        <v>13.461</v>
      </c>
      <c r="M40" s="120">
        <v>385093500000</v>
      </c>
      <c r="N40" s="119"/>
      <c r="O40" s="119"/>
      <c r="P40" s="119"/>
      <c r="Q40" s="119"/>
      <c r="R40" s="119"/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19"/>
      <c r="AQ40" s="119"/>
      <c r="AR40" s="119"/>
      <c r="AS40" s="119"/>
      <c r="AT40" s="119"/>
      <c r="AU40" s="119"/>
      <c r="AV40" s="119"/>
      <c r="AW40" s="119"/>
      <c r="AX40" s="119"/>
      <c r="AY40" s="119"/>
      <c r="AZ40" s="119"/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9"/>
      <c r="BQ40" s="119"/>
      <c r="BR40" s="119"/>
      <c r="BS40" s="119"/>
      <c r="BT40" s="119"/>
    </row>
    <row r="41" spans="1:72" x14ac:dyDescent="0.25">
      <c r="A41" s="119" t="s">
        <v>137</v>
      </c>
      <c r="B41" s="118">
        <v>42620</v>
      </c>
      <c r="C41" s="119" t="s">
        <v>166</v>
      </c>
      <c r="D41" s="119"/>
      <c r="E41" s="134">
        <v>0.16625000000000001</v>
      </c>
      <c r="F41" s="135">
        <v>46261</v>
      </c>
      <c r="G41" s="136">
        <v>4.7824246354284234</v>
      </c>
      <c r="H41" s="136">
        <v>4.4774226074115493</v>
      </c>
      <c r="I41" s="136">
        <v>5.1428460547035572E-2</v>
      </c>
      <c r="J41" s="136">
        <v>122.44348284486736</v>
      </c>
      <c r="K41" s="136">
        <v>114.86175207563659</v>
      </c>
      <c r="L41" s="136">
        <v>13.623999999999999</v>
      </c>
      <c r="M41" s="120">
        <v>262489700000</v>
      </c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19"/>
      <c r="AN41" s="119"/>
      <c r="AO41" s="119"/>
      <c r="AP41" s="119"/>
      <c r="AQ41" s="119"/>
      <c r="AR41" s="119"/>
      <c r="AS41" s="119"/>
      <c r="AT41" s="119"/>
      <c r="AU41" s="119"/>
      <c r="AV41" s="119"/>
      <c r="AW41" s="119"/>
      <c r="AX41" s="119"/>
      <c r="AY41" s="119"/>
      <c r="AZ41" s="119"/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9"/>
      <c r="BQ41" s="119"/>
      <c r="BR41" s="119"/>
      <c r="BS41" s="119"/>
      <c r="BT41" s="119"/>
    </row>
    <row r="42" spans="1:72" x14ac:dyDescent="0.25">
      <c r="A42" s="119" t="s">
        <v>138</v>
      </c>
      <c r="B42" s="118">
        <v>43013</v>
      </c>
      <c r="C42" s="119" t="s">
        <v>167</v>
      </c>
      <c r="D42" s="119"/>
      <c r="E42" s="134">
        <v>0.16</v>
      </c>
      <c r="F42" s="135">
        <v>46513</v>
      </c>
      <c r="G42" s="136">
        <v>5.1452500025928458</v>
      </c>
      <c r="H42" s="136">
        <v>4.8134358053509763</v>
      </c>
      <c r="I42" s="136">
        <v>5.3573479814637968E-2</v>
      </c>
      <c r="J42" s="136">
        <v>115.51965411667871</v>
      </c>
      <c r="K42" s="136">
        <v>111.29987389689849</v>
      </c>
      <c r="L42" s="136">
        <v>13.786999999999999</v>
      </c>
      <c r="M42" s="120">
        <v>313650500000</v>
      </c>
      <c r="N42" s="119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  <c r="BT42" s="119"/>
    </row>
    <row r="43" spans="1:72" x14ac:dyDescent="0.25">
      <c r="A43" s="119" t="s">
        <v>194</v>
      </c>
      <c r="B43" s="118">
        <v>43125</v>
      </c>
      <c r="C43" s="119" t="s">
        <v>193</v>
      </c>
      <c r="D43" s="119" t="s">
        <v>12</v>
      </c>
      <c r="E43" s="134">
        <v>0.14124999999999999</v>
      </c>
      <c r="F43" s="135">
        <v>46765</v>
      </c>
      <c r="G43" s="136">
        <v>5.5921229830471262</v>
      </c>
      <c r="H43" s="136">
        <v>5.2275045412920083</v>
      </c>
      <c r="I43" s="136">
        <v>5.2743800307530356E-2</v>
      </c>
      <c r="J43" s="136">
        <v>101.90563729909697</v>
      </c>
      <c r="K43" s="136">
        <v>100.8967087276684</v>
      </c>
      <c r="L43" s="136">
        <v>13.95</v>
      </c>
      <c r="M43" s="120">
        <v>100000000000</v>
      </c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</row>
    <row r="44" spans="1:72" x14ac:dyDescent="0.25">
      <c r="A44" s="119"/>
      <c r="B44" s="118">
        <v>41612</v>
      </c>
      <c r="C44" s="119" t="s">
        <v>168</v>
      </c>
      <c r="D44" s="119"/>
      <c r="E44" s="134">
        <v>0.1525</v>
      </c>
      <c r="F44" s="135">
        <v>47073</v>
      </c>
      <c r="G44" s="136">
        <v>5.5973581301787974</v>
      </c>
      <c r="H44" s="136">
        <v>5.2312980491869414</v>
      </c>
      <c r="I44" s="136">
        <v>5.5878606500896412E-2</v>
      </c>
      <c r="J44" s="136">
        <v>110.25138844253617</v>
      </c>
      <c r="K44" s="136">
        <v>106.81594888209661</v>
      </c>
      <c r="L44" s="136">
        <v>13.994999999999999</v>
      </c>
      <c r="M44" s="120">
        <v>180674000000</v>
      </c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19"/>
      <c r="AA44" s="119"/>
      <c r="AB44" s="119"/>
      <c r="AC44" s="119"/>
      <c r="AD44" s="119"/>
      <c r="AE44" s="119"/>
      <c r="AF44" s="119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  <c r="AQ44" s="119"/>
      <c r="AR44" s="119"/>
      <c r="AS44" s="119"/>
      <c r="AT44" s="119"/>
      <c r="AU44" s="119"/>
      <c r="AV44" s="119"/>
      <c r="AW44" s="119"/>
      <c r="AX44" s="119"/>
      <c r="AY44" s="119"/>
      <c r="AZ44" s="119"/>
      <c r="BA44" s="119"/>
      <c r="BB44" s="119"/>
      <c r="BC44" s="119"/>
      <c r="BD44" s="119"/>
      <c r="BE44" s="119"/>
      <c r="BF44" s="119"/>
      <c r="BG44" s="119"/>
      <c r="BH44" s="119"/>
      <c r="BI44" s="119"/>
      <c r="BJ44" s="119"/>
      <c r="BK44" s="119"/>
      <c r="BL44" s="119"/>
      <c r="BM44" s="119"/>
      <c r="BN44" s="119"/>
      <c r="BO44" s="119"/>
      <c r="BP44" s="119"/>
      <c r="BQ44" s="119"/>
      <c r="BR44" s="119"/>
      <c r="BS44" s="119"/>
      <c r="BT44" s="119"/>
    </row>
    <row r="45" spans="1:72" x14ac:dyDescent="0.25">
      <c r="A45" s="119" t="s">
        <v>139</v>
      </c>
      <c r="B45" s="118">
        <v>41893</v>
      </c>
      <c r="C45" s="119" t="s">
        <v>169</v>
      </c>
      <c r="D45" s="119"/>
      <c r="E45" s="134">
        <v>0.14249999999999999</v>
      </c>
      <c r="F45" s="135">
        <v>47353</v>
      </c>
      <c r="G45" s="136">
        <v>5.6533998930111071</v>
      </c>
      <c r="H45" s="136">
        <v>5.2825639067567813</v>
      </c>
      <c r="I45" s="136">
        <v>5.3440460278440433E-2</v>
      </c>
      <c r="J45" s="136">
        <v>107.66249532386513</v>
      </c>
      <c r="K45" s="136">
        <v>101.16386895023875</v>
      </c>
      <c r="L45" s="136">
        <v>14.04</v>
      </c>
      <c r="M45" s="120">
        <v>280000000000</v>
      </c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19"/>
      <c r="AA45" s="119"/>
      <c r="AB45" s="119"/>
      <c r="AC45" s="119"/>
      <c r="AD45" s="119"/>
      <c r="AE45" s="119"/>
      <c r="AF45" s="119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  <c r="AQ45" s="119"/>
      <c r="AR45" s="119"/>
      <c r="AS45" s="119"/>
      <c r="AT45" s="119"/>
      <c r="AU45" s="119"/>
      <c r="AV45" s="119"/>
      <c r="AW45" s="119"/>
      <c r="AX45" s="119"/>
      <c r="AY45" s="119"/>
      <c r="AZ45" s="119"/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9"/>
      <c r="BQ45" s="119"/>
      <c r="BR45" s="119"/>
      <c r="BS45" s="119"/>
      <c r="BT45" s="119"/>
    </row>
    <row r="46" spans="1:72" x14ac:dyDescent="0.25">
      <c r="A46" s="119" t="s">
        <v>48</v>
      </c>
      <c r="B46" s="118">
        <v>42313</v>
      </c>
      <c r="C46" s="119" t="s">
        <v>170</v>
      </c>
      <c r="D46" s="119"/>
      <c r="E46" s="134">
        <v>0.17499999999999999</v>
      </c>
      <c r="F46" s="135">
        <v>47605</v>
      </c>
      <c r="G46" s="136">
        <v>5.7175351665063614</v>
      </c>
      <c r="H46" s="136">
        <v>5.3413692379254609</v>
      </c>
      <c r="I46" s="136">
        <v>6.3875633416466834E-2</v>
      </c>
      <c r="J46" s="136">
        <v>124.20201225933971</v>
      </c>
      <c r="K46" s="136">
        <v>119.5866276439551</v>
      </c>
      <c r="L46" s="136">
        <v>14.085000000000001</v>
      </c>
      <c r="M46" s="120">
        <v>282271000000</v>
      </c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9"/>
      <c r="BQ46" s="119"/>
      <c r="BR46" s="119"/>
      <c r="BS46" s="119"/>
      <c r="BT46" s="119"/>
    </row>
    <row r="47" spans="1:72" ht="15.6" x14ac:dyDescent="0.3">
      <c r="A47" s="119" t="s">
        <v>127</v>
      </c>
      <c r="B47" s="118">
        <v>42481</v>
      </c>
      <c r="C47" s="119" t="s">
        <v>171</v>
      </c>
      <c r="D47" s="119"/>
      <c r="E47" s="134">
        <v>0.17</v>
      </c>
      <c r="F47" s="135">
        <v>47941</v>
      </c>
      <c r="G47" s="136">
        <v>5.8413323782155739</v>
      </c>
      <c r="H47" s="136">
        <v>5.4558748220385498</v>
      </c>
      <c r="I47" s="136">
        <v>6.3767988929099684E-2</v>
      </c>
      <c r="J47" s="136">
        <v>122.67070293120304</v>
      </c>
      <c r="K47" s="136">
        <v>116.87949413999425</v>
      </c>
      <c r="L47" s="136">
        <v>14.13</v>
      </c>
      <c r="M47" s="120">
        <v>353631000000</v>
      </c>
      <c r="N47" s="124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</row>
    <row r="48" spans="1:72" x14ac:dyDescent="0.25">
      <c r="A48" s="119" t="s">
        <v>140</v>
      </c>
      <c r="B48" s="118">
        <v>43069</v>
      </c>
      <c r="C48" s="119" t="s">
        <v>176</v>
      </c>
      <c r="D48" s="119" t="s">
        <v>14</v>
      </c>
      <c r="E48" s="134">
        <v>0.16375000000000001</v>
      </c>
      <c r="F48" s="135">
        <v>48277</v>
      </c>
      <c r="G48" s="136">
        <v>5.9500822968897582</v>
      </c>
      <c r="H48" s="136">
        <v>5.5562808888897006</v>
      </c>
      <c r="I48" s="136">
        <v>6.2911290569560074E-2</v>
      </c>
      <c r="J48" s="136">
        <v>120.06345238656229</v>
      </c>
      <c r="K48" s="136">
        <v>113.2255402986502</v>
      </c>
      <c r="L48" s="136">
        <v>14.175000000000001</v>
      </c>
      <c r="M48" s="120">
        <v>200000000000</v>
      </c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9"/>
      <c r="BQ48" s="119"/>
      <c r="BR48" s="119"/>
      <c r="BS48" s="119"/>
      <c r="BT48" s="119"/>
    </row>
    <row r="49" spans="1:13" x14ac:dyDescent="0.25">
      <c r="A49" s="119"/>
      <c r="B49" s="118"/>
      <c r="C49" s="119"/>
      <c r="D49" s="119"/>
      <c r="E49" s="134"/>
      <c r="F49" s="135"/>
      <c r="G49" s="136"/>
      <c r="H49" s="136"/>
      <c r="I49" s="136"/>
      <c r="J49" s="136">
        <v>113.62227977767584</v>
      </c>
      <c r="K49" s="136"/>
      <c r="L49" s="136">
        <v>16.603000000000002</v>
      </c>
      <c r="M49" s="120">
        <v>115627400000</v>
      </c>
    </row>
    <row r="50" spans="1:13" x14ac:dyDescent="0.25">
      <c r="A50" s="119"/>
      <c r="B50" s="118"/>
      <c r="C50" s="119"/>
      <c r="D50" s="119"/>
      <c r="E50" s="134"/>
      <c r="F50" s="135"/>
      <c r="G50" s="136"/>
      <c r="H50" s="136"/>
      <c r="I50" s="136"/>
      <c r="J50" s="136">
        <v>92.707616156395076</v>
      </c>
      <c r="K50" s="136"/>
      <c r="L50" s="136">
        <v>16.648</v>
      </c>
      <c r="M50" s="120"/>
    </row>
    <row r="51" spans="1:13" x14ac:dyDescent="0.25">
      <c r="A51" s="119"/>
      <c r="B51" s="118"/>
      <c r="C51" s="119"/>
      <c r="D51" s="119"/>
      <c r="E51" s="134"/>
      <c r="F51" s="135"/>
      <c r="G51" s="136"/>
      <c r="H51" s="136"/>
      <c r="I51" s="136"/>
      <c r="J51" s="136"/>
      <c r="K51" s="136"/>
      <c r="L51" s="136"/>
      <c r="M51" s="120"/>
    </row>
    <row r="52" spans="1:13" x14ac:dyDescent="0.25">
      <c r="A52" s="119"/>
      <c r="B52" s="118"/>
      <c r="C52" s="119"/>
      <c r="D52" s="119"/>
      <c r="E52" s="134"/>
      <c r="F52" s="135"/>
      <c r="G52" s="136"/>
      <c r="H52" s="136"/>
      <c r="I52" s="136"/>
      <c r="J52" s="136"/>
      <c r="K52" s="136"/>
      <c r="L52" s="136"/>
      <c r="M52" s="120"/>
    </row>
    <row r="53" spans="1:13" x14ac:dyDescent="0.25">
      <c r="A53" s="119"/>
      <c r="B53" s="118"/>
      <c r="C53" s="119"/>
      <c r="D53" s="119"/>
      <c r="E53" s="134"/>
      <c r="F53" s="135"/>
      <c r="G53" s="136"/>
      <c r="H53" s="136"/>
      <c r="I53" s="136"/>
      <c r="J53" s="136"/>
      <c r="K53" s="136"/>
      <c r="L53" s="136"/>
      <c r="M53" s="120"/>
    </row>
    <row r="54" spans="1:13" x14ac:dyDescent="0.25">
      <c r="A54" s="119"/>
      <c r="B54" s="118"/>
      <c r="C54" s="119"/>
      <c r="D54" s="119"/>
      <c r="E54" s="134"/>
      <c r="F54" s="135"/>
      <c r="G54" s="136"/>
      <c r="H54" s="136"/>
      <c r="I54" s="136"/>
      <c r="J54" s="136"/>
      <c r="K54" s="136"/>
      <c r="L54" s="136"/>
      <c r="M54" s="120"/>
    </row>
    <row r="55" spans="1:13" x14ac:dyDescent="0.25">
      <c r="A55" s="119"/>
      <c r="B55" s="118"/>
      <c r="C55" s="119"/>
      <c r="D55" s="119"/>
      <c r="E55" s="134"/>
      <c r="F55" s="135"/>
      <c r="G55" s="136"/>
      <c r="H55" s="136"/>
      <c r="I55" s="136"/>
      <c r="J55" s="136"/>
      <c r="K55" s="136"/>
      <c r="L55" s="136"/>
      <c r="M55" s="120"/>
    </row>
    <row r="56" spans="1:13" x14ac:dyDescent="0.25">
      <c r="A56" s="119"/>
      <c r="B56" s="118"/>
      <c r="C56" s="119"/>
      <c r="D56" s="119"/>
      <c r="E56" s="134"/>
      <c r="F56" s="135"/>
      <c r="G56" s="136"/>
      <c r="H56" s="136"/>
      <c r="I56" s="136"/>
      <c r="J56" s="136"/>
      <c r="K56" s="136"/>
      <c r="L56" s="136"/>
      <c r="M56" s="120"/>
    </row>
    <row r="57" spans="1:13" x14ac:dyDescent="0.25">
      <c r="A57" s="119"/>
      <c r="B57" s="118"/>
      <c r="C57" s="119"/>
      <c r="D57" s="119"/>
      <c r="E57" s="134"/>
      <c r="F57" s="135"/>
      <c r="G57" s="136"/>
      <c r="H57" s="136"/>
      <c r="I57" s="136"/>
      <c r="J57" s="136"/>
      <c r="K57" s="136"/>
      <c r="L57" s="136"/>
      <c r="M57" s="120"/>
    </row>
    <row r="58" spans="1:13" x14ac:dyDescent="0.25">
      <c r="A58" s="119"/>
      <c r="B58" s="118"/>
      <c r="C58" s="119"/>
      <c r="D58" s="119"/>
      <c r="E58" s="134"/>
      <c r="F58" s="135"/>
      <c r="G58" s="136"/>
      <c r="H58" s="136"/>
      <c r="I58" s="136"/>
      <c r="J58" s="136"/>
      <c r="K58" s="136"/>
      <c r="L58" s="136"/>
      <c r="M58" s="120"/>
    </row>
    <row r="59" spans="1:13" x14ac:dyDescent="0.25">
      <c r="A59" s="119"/>
      <c r="B59" s="118"/>
      <c r="C59" s="119"/>
      <c r="D59" s="119"/>
      <c r="E59" s="134"/>
      <c r="F59" s="135"/>
      <c r="G59" s="136"/>
      <c r="H59" s="136"/>
      <c r="I59" s="136"/>
      <c r="J59" s="136"/>
      <c r="K59" s="136"/>
      <c r="L59" s="136"/>
      <c r="M59" s="120"/>
    </row>
    <row r="60" spans="1:13" x14ac:dyDescent="0.25">
      <c r="A60" s="119"/>
      <c r="B60" s="118"/>
      <c r="C60" s="119"/>
      <c r="D60" s="119"/>
      <c r="E60" s="134"/>
      <c r="F60" s="135"/>
      <c r="G60" s="136"/>
      <c r="H60" s="136"/>
      <c r="I60" s="136"/>
      <c r="J60" s="136"/>
      <c r="K60" s="136"/>
      <c r="L60" s="136"/>
      <c r="M60" s="120"/>
    </row>
    <row r="61" spans="1:13" x14ac:dyDescent="0.25">
      <c r="A61" s="119"/>
      <c r="B61" s="118"/>
      <c r="C61" s="119"/>
      <c r="D61" s="119"/>
      <c r="E61" s="134"/>
      <c r="F61" s="135"/>
      <c r="G61" s="136"/>
      <c r="H61" s="136"/>
      <c r="I61" s="136"/>
      <c r="J61" s="136"/>
      <c r="K61" s="136"/>
      <c r="L61" s="136"/>
      <c r="M61" s="120"/>
    </row>
    <row r="62" spans="1:13" x14ac:dyDescent="0.25">
      <c r="A62" s="119"/>
      <c r="B62" s="118"/>
      <c r="C62" s="119"/>
      <c r="D62" s="119"/>
      <c r="E62" s="134"/>
      <c r="F62" s="135"/>
      <c r="G62" s="136"/>
      <c r="H62" s="136"/>
      <c r="I62" s="136"/>
      <c r="J62" s="136"/>
      <c r="K62" s="136"/>
      <c r="L62" s="136"/>
      <c r="M62" s="120"/>
    </row>
    <row r="63" spans="1:13" x14ac:dyDescent="0.25">
      <c r="A63" s="119"/>
      <c r="B63" s="118"/>
      <c r="C63" s="119"/>
      <c r="D63" s="119"/>
      <c r="E63" s="134"/>
      <c r="F63" s="135"/>
      <c r="G63" s="136"/>
      <c r="H63" s="136"/>
      <c r="I63" s="136"/>
      <c r="J63" s="136"/>
      <c r="K63" s="136"/>
      <c r="L63" s="136"/>
      <c r="M63" s="120"/>
    </row>
    <row r="64" spans="1:13" x14ac:dyDescent="0.25">
      <c r="A64" s="119"/>
      <c r="B64" s="118"/>
      <c r="C64" s="119"/>
      <c r="D64" s="119"/>
      <c r="E64" s="134"/>
      <c r="F64" s="135"/>
      <c r="G64" s="136"/>
      <c r="H64" s="136"/>
      <c r="I64" s="136"/>
      <c r="J64" s="136"/>
      <c r="K64" s="136"/>
      <c r="L64" s="136"/>
      <c r="M64" s="120"/>
    </row>
    <row r="65" spans="1:13" x14ac:dyDescent="0.25">
      <c r="A65" s="119"/>
      <c r="B65" s="118"/>
      <c r="C65" s="119"/>
      <c r="D65" s="119"/>
      <c r="E65" s="134"/>
      <c r="F65" s="135"/>
      <c r="G65" s="136"/>
      <c r="H65" s="136"/>
      <c r="I65" s="136"/>
      <c r="J65" s="136"/>
      <c r="K65" s="136"/>
      <c r="L65" s="136"/>
      <c r="M65" s="120"/>
    </row>
    <row r="66" spans="1:13" x14ac:dyDescent="0.25">
      <c r="A66" s="119"/>
      <c r="B66" s="118"/>
      <c r="C66" s="119"/>
      <c r="D66" s="119"/>
      <c r="E66" s="134"/>
      <c r="F66" s="135"/>
      <c r="G66" s="136"/>
      <c r="H66" s="136"/>
      <c r="I66" s="136"/>
      <c r="J66" s="136"/>
      <c r="K66" s="136"/>
      <c r="L66" s="136"/>
      <c r="M66" s="120"/>
    </row>
    <row r="67" spans="1:13" x14ac:dyDescent="0.25">
      <c r="A67" s="119"/>
      <c r="B67" s="118"/>
      <c r="C67" s="119"/>
      <c r="D67" s="119"/>
      <c r="E67" s="134"/>
      <c r="F67" s="135"/>
      <c r="G67" s="136"/>
      <c r="H67" s="136"/>
      <c r="I67" s="136"/>
      <c r="J67" s="136"/>
      <c r="K67" s="136"/>
      <c r="L67" s="136"/>
      <c r="M67" s="120"/>
    </row>
    <row r="68" spans="1:13" x14ac:dyDescent="0.25">
      <c r="A68" s="119"/>
      <c r="B68" s="118"/>
      <c r="C68" s="119"/>
      <c r="D68" s="119"/>
      <c r="E68" s="134"/>
      <c r="F68" s="135"/>
      <c r="G68" s="136"/>
      <c r="H68" s="136"/>
      <c r="I68" s="136"/>
      <c r="J68" s="136"/>
      <c r="K68" s="136"/>
      <c r="L68" s="136"/>
      <c r="M68" s="120"/>
    </row>
    <row r="69" spans="1:13" x14ac:dyDescent="0.25">
      <c r="A69" s="119"/>
      <c r="B69" s="118"/>
      <c r="C69" s="119"/>
      <c r="D69" s="119"/>
      <c r="E69" s="134"/>
      <c r="F69" s="135"/>
      <c r="G69" s="136"/>
      <c r="H69" s="136"/>
      <c r="I69" s="136"/>
      <c r="J69" s="136"/>
      <c r="K69" s="136"/>
      <c r="L69" s="136"/>
      <c r="M69" s="120"/>
    </row>
    <row r="70" spans="1:13" x14ac:dyDescent="0.25">
      <c r="A70" s="119"/>
      <c r="B70" s="118"/>
      <c r="C70" s="119"/>
      <c r="D70" s="119"/>
      <c r="E70" s="134"/>
      <c r="F70" s="135"/>
      <c r="G70" s="136"/>
      <c r="H70" s="136"/>
      <c r="I70" s="136"/>
      <c r="J70" s="136"/>
      <c r="K70" s="136"/>
      <c r="L70" s="136"/>
      <c r="M70" s="120"/>
    </row>
    <row r="71" spans="1:13" x14ac:dyDescent="0.25">
      <c r="A71" s="119"/>
      <c r="B71" s="118"/>
      <c r="C71" s="119"/>
      <c r="D71" s="119"/>
      <c r="E71" s="134"/>
      <c r="F71" s="135"/>
      <c r="G71" s="136"/>
      <c r="H71" s="136"/>
      <c r="I71" s="136"/>
      <c r="J71" s="136"/>
      <c r="K71" s="136"/>
      <c r="L71" s="136"/>
      <c r="M71" s="120"/>
    </row>
    <row r="72" spans="1:13" x14ac:dyDescent="0.25">
      <c r="A72" s="119"/>
      <c r="B72" s="118"/>
      <c r="C72" s="119"/>
      <c r="D72" s="119"/>
      <c r="E72" s="134"/>
      <c r="F72" s="135"/>
      <c r="G72" s="136"/>
      <c r="H72" s="136"/>
      <c r="I72" s="136"/>
      <c r="J72" s="136"/>
      <c r="K72" s="136"/>
      <c r="L72" s="136"/>
      <c r="M72" s="120"/>
    </row>
    <row r="73" spans="1:13" x14ac:dyDescent="0.25">
      <c r="A73" s="119"/>
      <c r="B73" s="118"/>
      <c r="C73" s="119"/>
      <c r="D73" s="119"/>
      <c r="E73" s="134"/>
      <c r="F73" s="135"/>
      <c r="G73" s="136"/>
      <c r="H73" s="136"/>
      <c r="I73" s="136"/>
      <c r="J73" s="136"/>
      <c r="K73" s="136"/>
      <c r="L73" s="136"/>
      <c r="M73" s="120"/>
    </row>
    <row r="74" spans="1:13" x14ac:dyDescent="0.25">
      <c r="A74" s="119"/>
      <c r="B74" s="118"/>
      <c r="C74" s="119"/>
      <c r="D74" s="119"/>
      <c r="E74" s="134"/>
      <c r="F74" s="135"/>
      <c r="G74" s="136"/>
      <c r="H74" s="136"/>
      <c r="I74" s="136"/>
      <c r="J74" s="136"/>
      <c r="K74" s="136"/>
      <c r="L74" s="136"/>
      <c r="M74" s="120"/>
    </row>
    <row r="75" spans="1:13" x14ac:dyDescent="0.25">
      <c r="A75" s="119"/>
      <c r="B75" s="118"/>
      <c r="C75" s="119"/>
      <c r="D75" s="119"/>
      <c r="E75" s="134"/>
      <c r="F75" s="135"/>
      <c r="G75" s="136"/>
      <c r="H75" s="136"/>
      <c r="I75" s="136"/>
      <c r="J75" s="136"/>
      <c r="K75" s="136"/>
      <c r="L75" s="136"/>
      <c r="M75" s="120"/>
    </row>
    <row r="76" spans="1:13" x14ac:dyDescent="0.25">
      <c r="A76" s="119"/>
      <c r="B76" s="118"/>
      <c r="C76" s="119"/>
      <c r="D76" s="119"/>
      <c r="E76" s="134"/>
      <c r="F76" s="135"/>
      <c r="G76" s="136"/>
      <c r="H76" s="136"/>
      <c r="I76" s="136"/>
      <c r="J76" s="136"/>
      <c r="K76" s="136"/>
      <c r="L76" s="136"/>
      <c r="M76" s="120"/>
    </row>
    <row r="77" spans="1:13" x14ac:dyDescent="0.25">
      <c r="A77" s="119"/>
      <c r="B77" s="118"/>
      <c r="C77" s="119"/>
      <c r="D77" s="119"/>
      <c r="E77" s="134"/>
      <c r="F77" s="135"/>
      <c r="G77" s="136"/>
      <c r="H77" s="136"/>
      <c r="I77" s="136"/>
      <c r="J77" s="136"/>
      <c r="K77" s="136"/>
      <c r="L77" s="136"/>
      <c r="M77" s="120"/>
    </row>
    <row r="78" spans="1:13" x14ac:dyDescent="0.25">
      <c r="A78" s="119"/>
      <c r="B78" s="118"/>
      <c r="C78" s="119"/>
      <c r="D78" s="119"/>
      <c r="E78" s="134"/>
      <c r="F78" s="135"/>
      <c r="G78" s="136"/>
      <c r="H78" s="136"/>
      <c r="I78" s="136"/>
      <c r="J78" s="136"/>
      <c r="K78" s="136"/>
      <c r="L78" s="136"/>
      <c r="M78" s="120"/>
    </row>
    <row r="79" spans="1:13" x14ac:dyDescent="0.25">
      <c r="A79" s="119"/>
      <c r="B79" s="118"/>
      <c r="C79" s="119"/>
      <c r="D79" s="119"/>
      <c r="E79" s="134"/>
      <c r="F79" s="135"/>
      <c r="G79" s="136"/>
      <c r="H79" s="136"/>
      <c r="I79" s="136"/>
      <c r="J79" s="136"/>
      <c r="K79" s="136"/>
      <c r="L79" s="136"/>
      <c r="M79" s="120"/>
    </row>
    <row r="80" spans="1:13" x14ac:dyDescent="0.25">
      <c r="A80" s="119"/>
      <c r="B80" s="118"/>
      <c r="C80" s="119"/>
      <c r="D80" s="119"/>
      <c r="E80" s="134"/>
      <c r="F80" s="135"/>
      <c r="G80" s="136"/>
      <c r="H80" s="136"/>
      <c r="I80" s="136"/>
      <c r="J80" s="136"/>
      <c r="K80" s="136"/>
      <c r="L80" s="136"/>
      <c r="M80" s="120"/>
    </row>
    <row r="81" spans="1:13" x14ac:dyDescent="0.25">
      <c r="A81" s="119"/>
      <c r="B81" s="118"/>
      <c r="C81" s="119"/>
      <c r="D81" s="119"/>
      <c r="E81" s="134"/>
      <c r="F81" s="135"/>
      <c r="G81" s="136"/>
      <c r="H81" s="136"/>
      <c r="I81" s="136"/>
      <c r="J81" s="136"/>
      <c r="K81" s="136"/>
      <c r="L81" s="136"/>
      <c r="M81" s="120"/>
    </row>
    <row r="82" spans="1:13" x14ac:dyDescent="0.25">
      <c r="A82" s="119"/>
      <c r="B82" s="118"/>
      <c r="C82" s="119"/>
      <c r="D82" s="119"/>
      <c r="E82" s="134"/>
      <c r="F82" s="135"/>
      <c r="G82" s="136"/>
      <c r="H82" s="136"/>
      <c r="I82" s="136"/>
      <c r="J82" s="136"/>
      <c r="K82" s="136"/>
      <c r="L82" s="136"/>
      <c r="M82" s="120"/>
    </row>
    <row r="83" spans="1:13" x14ac:dyDescent="0.25">
      <c r="A83" s="119"/>
      <c r="B83" s="118"/>
      <c r="C83" s="119"/>
      <c r="D83" s="119"/>
      <c r="E83" s="134"/>
      <c r="F83" s="135"/>
      <c r="G83" s="136"/>
      <c r="H83" s="136"/>
      <c r="I83" s="136"/>
      <c r="J83" s="136"/>
      <c r="K83" s="136"/>
      <c r="L83" s="136"/>
      <c r="M83" s="120"/>
    </row>
    <row r="84" spans="1:13" x14ac:dyDescent="0.25">
      <c r="A84" s="119"/>
      <c r="B84" s="118"/>
      <c r="C84" s="119"/>
      <c r="D84" s="119"/>
      <c r="E84" s="134"/>
      <c r="F84" s="135"/>
      <c r="G84" s="136"/>
      <c r="H84" s="136"/>
      <c r="I84" s="136"/>
      <c r="J84" s="136"/>
      <c r="K84" s="136"/>
      <c r="L84" s="136"/>
      <c r="M84" s="120"/>
    </row>
    <row r="85" spans="1:13" x14ac:dyDescent="0.25">
      <c r="A85" s="119"/>
      <c r="B85" s="118"/>
      <c r="C85" s="119"/>
      <c r="D85" s="119"/>
      <c r="E85" s="134"/>
      <c r="F85" s="135"/>
      <c r="G85" s="136"/>
      <c r="H85" s="136"/>
      <c r="I85" s="136"/>
      <c r="J85" s="136"/>
      <c r="K85" s="136"/>
      <c r="L85" s="136"/>
      <c r="M85" s="120"/>
    </row>
    <row r="86" spans="1:13" x14ac:dyDescent="0.25">
      <c r="A86" s="119"/>
      <c r="B86" s="118"/>
      <c r="C86" s="119"/>
      <c r="D86" s="119"/>
      <c r="E86" s="134"/>
      <c r="F86" s="135"/>
      <c r="G86" s="136"/>
      <c r="H86" s="136"/>
      <c r="I86" s="136"/>
      <c r="J86" s="136"/>
      <c r="K86" s="136"/>
      <c r="L86" s="136"/>
      <c r="M86" s="120"/>
    </row>
    <row r="87" spans="1:13" x14ac:dyDescent="0.25">
      <c r="A87" s="119"/>
      <c r="B87" s="118"/>
      <c r="C87" s="119"/>
      <c r="D87" s="119"/>
      <c r="E87" s="134"/>
      <c r="F87" s="135"/>
      <c r="G87" s="136"/>
      <c r="H87" s="136"/>
      <c r="I87" s="136"/>
      <c r="J87" s="136"/>
      <c r="K87" s="136"/>
      <c r="L87" s="136"/>
      <c r="M87" s="120"/>
    </row>
    <row r="88" spans="1:13" x14ac:dyDescent="0.25">
      <c r="A88" s="119"/>
      <c r="B88" s="118"/>
      <c r="C88" s="119"/>
      <c r="D88" s="119"/>
      <c r="E88" s="134"/>
      <c r="F88" s="135"/>
      <c r="G88" s="136"/>
      <c r="H88" s="136"/>
      <c r="I88" s="136"/>
      <c r="J88" s="136"/>
      <c r="K88" s="136"/>
      <c r="L88" s="136"/>
      <c r="M88" s="120"/>
    </row>
    <row r="89" spans="1:13" x14ac:dyDescent="0.25">
      <c r="A89" s="119"/>
      <c r="B89" s="118"/>
      <c r="C89" s="119"/>
      <c r="D89" s="119"/>
      <c r="E89" s="134"/>
      <c r="F89" s="135"/>
      <c r="G89" s="136"/>
      <c r="H89" s="136"/>
      <c r="I89" s="136"/>
      <c r="J89" s="136"/>
      <c r="K89" s="136"/>
      <c r="L89" s="136"/>
      <c r="M89" s="120"/>
    </row>
    <row r="90" spans="1:13" x14ac:dyDescent="0.25">
      <c r="A90" s="119"/>
      <c r="B90" s="118"/>
      <c r="C90" s="119"/>
      <c r="D90" s="119"/>
      <c r="E90" s="134"/>
      <c r="F90" s="135"/>
      <c r="G90" s="136"/>
      <c r="H90" s="136"/>
      <c r="I90" s="136"/>
      <c r="J90" s="136"/>
      <c r="K90" s="136"/>
      <c r="L90" s="136"/>
      <c r="M90" s="120"/>
    </row>
    <row r="91" spans="1:13" x14ac:dyDescent="0.25">
      <c r="A91" s="119"/>
      <c r="B91" s="118"/>
      <c r="C91" s="119"/>
      <c r="D91" s="119"/>
      <c r="E91" s="134"/>
      <c r="F91" s="135"/>
      <c r="G91" s="136"/>
      <c r="H91" s="136"/>
      <c r="I91" s="136"/>
      <c r="J91" s="136"/>
      <c r="K91" s="136"/>
      <c r="L91" s="136"/>
      <c r="M91" s="120"/>
    </row>
    <row r="92" spans="1:13" x14ac:dyDescent="0.25">
      <c r="A92" s="119"/>
      <c r="B92" s="118"/>
      <c r="C92" s="119"/>
      <c r="D92" s="119"/>
      <c r="E92" s="134"/>
      <c r="F92" s="135"/>
      <c r="G92" s="136"/>
      <c r="H92" s="136"/>
      <c r="I92" s="136"/>
      <c r="J92" s="136"/>
      <c r="K92" s="136"/>
      <c r="L92" s="136"/>
      <c r="M92" s="120"/>
    </row>
    <row r="93" spans="1:13" x14ac:dyDescent="0.25">
      <c r="A93" s="119"/>
      <c r="B93" s="118"/>
      <c r="C93" s="119"/>
      <c r="D93" s="119"/>
      <c r="E93" s="134"/>
      <c r="F93" s="135"/>
      <c r="G93" s="136"/>
      <c r="H93" s="136"/>
      <c r="I93" s="136"/>
      <c r="J93" s="136"/>
      <c r="K93" s="136"/>
      <c r="L93" s="136"/>
      <c r="M93" s="120"/>
    </row>
    <row r="94" spans="1:13" x14ac:dyDescent="0.25">
      <c r="A94" s="119"/>
      <c r="B94" s="118"/>
      <c r="C94" s="119"/>
      <c r="D94" s="119"/>
      <c r="E94" s="134"/>
      <c r="F94" s="135"/>
      <c r="G94" s="136"/>
      <c r="H94" s="136"/>
      <c r="I94" s="136"/>
      <c r="J94" s="136"/>
      <c r="K94" s="136"/>
      <c r="L94" s="136"/>
      <c r="M94" s="120"/>
    </row>
    <row r="95" spans="1:13" x14ac:dyDescent="0.25">
      <c r="A95" s="119"/>
      <c r="B95" s="118"/>
      <c r="C95" s="119"/>
      <c r="D95" s="119"/>
      <c r="E95" s="134"/>
      <c r="F95" s="135"/>
      <c r="G95" s="136"/>
      <c r="H95" s="136"/>
      <c r="I95" s="136"/>
      <c r="J95" s="136"/>
      <c r="K95" s="136"/>
      <c r="L95" s="136"/>
      <c r="M95" s="120"/>
    </row>
    <row r="96" spans="1:13" x14ac:dyDescent="0.25">
      <c r="A96" s="119"/>
      <c r="B96" s="118"/>
      <c r="C96" s="119"/>
      <c r="D96" s="119"/>
      <c r="E96" s="134"/>
      <c r="F96" s="135"/>
      <c r="G96" s="136"/>
      <c r="H96" s="136"/>
      <c r="I96" s="136"/>
      <c r="J96" s="136"/>
      <c r="K96" s="136"/>
      <c r="L96" s="136"/>
      <c r="M96" s="120"/>
    </row>
    <row r="97" spans="1:13" x14ac:dyDescent="0.25">
      <c r="A97" s="119"/>
      <c r="B97" s="118"/>
      <c r="C97" s="119"/>
      <c r="D97" s="119"/>
      <c r="E97" s="134"/>
      <c r="F97" s="135"/>
      <c r="G97" s="136"/>
      <c r="H97" s="136"/>
      <c r="I97" s="136"/>
      <c r="J97" s="136"/>
      <c r="K97" s="136"/>
      <c r="L97" s="136"/>
      <c r="M97" s="120"/>
    </row>
    <row r="98" spans="1:13" x14ac:dyDescent="0.25">
      <c r="A98" s="119"/>
      <c r="B98" s="118"/>
      <c r="C98" s="119"/>
      <c r="D98" s="119"/>
      <c r="E98" s="134"/>
      <c r="F98" s="135"/>
      <c r="G98" s="136"/>
      <c r="H98" s="136"/>
      <c r="I98" s="136"/>
      <c r="J98" s="136"/>
      <c r="K98" s="136"/>
      <c r="L98" s="136"/>
      <c r="M98" s="120"/>
    </row>
    <row r="99" spans="1:13" x14ac:dyDescent="0.25">
      <c r="A99" s="119"/>
      <c r="B99" s="118"/>
      <c r="C99" s="119"/>
      <c r="D99" s="119"/>
      <c r="E99" s="134"/>
      <c r="F99" s="135"/>
      <c r="G99" s="136"/>
      <c r="H99" s="136"/>
      <c r="I99" s="136"/>
      <c r="J99" s="136"/>
      <c r="K99" s="136"/>
      <c r="L99" s="136"/>
      <c r="M99" s="120"/>
    </row>
    <row r="100" spans="1:13" x14ac:dyDescent="0.25">
      <c r="A100" s="119"/>
      <c r="B100" s="118"/>
      <c r="C100" s="119"/>
      <c r="D100" s="119"/>
      <c r="E100" s="134"/>
      <c r="F100" s="135"/>
      <c r="G100" s="136"/>
      <c r="H100" s="136"/>
      <c r="I100" s="136"/>
      <c r="J100" s="136"/>
      <c r="K100" s="136"/>
      <c r="L100" s="136"/>
      <c r="M100" s="120"/>
    </row>
    <row r="101" spans="1:13" x14ac:dyDescent="0.25">
      <c r="A101" s="119"/>
      <c r="B101" s="118"/>
      <c r="C101" s="119"/>
      <c r="D101" s="119"/>
      <c r="E101" s="134"/>
      <c r="F101" s="135"/>
      <c r="G101" s="136"/>
      <c r="H101" s="136"/>
      <c r="I101" s="136"/>
      <c r="J101" s="136"/>
      <c r="K101" s="136"/>
      <c r="L101" s="136"/>
      <c r="M101" s="120"/>
    </row>
    <row r="102" spans="1:13" x14ac:dyDescent="0.25">
      <c r="A102" s="119"/>
      <c r="B102" s="118"/>
      <c r="C102" s="119"/>
      <c r="D102" s="119"/>
      <c r="E102" s="134"/>
      <c r="F102" s="135"/>
      <c r="G102" s="136"/>
      <c r="H102" s="136"/>
      <c r="I102" s="136"/>
      <c r="J102" s="136"/>
      <c r="K102" s="136"/>
      <c r="L102" s="136"/>
      <c r="M102" s="120"/>
    </row>
    <row r="103" spans="1:13" x14ac:dyDescent="0.25">
      <c r="A103" s="119"/>
      <c r="B103" s="118"/>
      <c r="C103" s="119"/>
      <c r="D103" s="119"/>
      <c r="E103" s="134"/>
      <c r="F103" s="135"/>
      <c r="G103" s="136"/>
      <c r="H103" s="136"/>
      <c r="I103" s="136"/>
      <c r="J103" s="136"/>
      <c r="K103" s="136"/>
      <c r="L103" s="136"/>
      <c r="M103" s="120"/>
    </row>
    <row r="104" spans="1:13" x14ac:dyDescent="0.25">
      <c r="A104" s="119"/>
      <c r="B104" s="118"/>
      <c r="C104" s="119"/>
      <c r="D104" s="119"/>
      <c r="E104" s="134"/>
      <c r="F104" s="135"/>
      <c r="G104" s="136"/>
      <c r="H104" s="136"/>
      <c r="I104" s="136"/>
      <c r="J104" s="136"/>
      <c r="K104" s="136"/>
      <c r="L104" s="136"/>
      <c r="M104" s="120"/>
    </row>
    <row r="105" spans="1:13" x14ac:dyDescent="0.25">
      <c r="A105" s="119"/>
      <c r="B105" s="118"/>
      <c r="C105" s="119"/>
      <c r="D105" s="119"/>
      <c r="E105" s="134"/>
      <c r="F105" s="135"/>
      <c r="G105" s="136"/>
      <c r="H105" s="136"/>
      <c r="I105" s="136"/>
      <c r="J105" s="136"/>
      <c r="K105" s="136"/>
      <c r="L105" s="136"/>
      <c r="M105" s="120"/>
    </row>
    <row r="106" spans="1:13" x14ac:dyDescent="0.25">
      <c r="A106" s="119"/>
      <c r="B106" s="118"/>
      <c r="C106" s="119"/>
      <c r="D106" s="119"/>
      <c r="E106" s="134"/>
      <c r="F106" s="135"/>
      <c r="G106" s="136"/>
      <c r="H106" s="136"/>
      <c r="I106" s="136"/>
      <c r="J106" s="136"/>
      <c r="K106" s="136"/>
      <c r="L106" s="136"/>
      <c r="M106" s="120"/>
    </row>
    <row r="107" spans="1:13" x14ac:dyDescent="0.25">
      <c r="A107" s="119"/>
      <c r="B107" s="118"/>
      <c r="C107" s="119"/>
      <c r="D107" s="119"/>
      <c r="E107" s="134"/>
      <c r="F107" s="135"/>
      <c r="G107" s="136"/>
      <c r="H107" s="136"/>
      <c r="I107" s="136"/>
      <c r="J107" s="136"/>
      <c r="K107" s="136"/>
      <c r="L107" s="136"/>
      <c r="M107" s="120"/>
    </row>
    <row r="108" spans="1:13" x14ac:dyDescent="0.25">
      <c r="A108" s="119"/>
      <c r="B108" s="118"/>
      <c r="C108" s="119"/>
      <c r="D108" s="119"/>
      <c r="E108" s="134"/>
      <c r="F108" s="135"/>
      <c r="G108" s="136"/>
      <c r="H108" s="136"/>
      <c r="I108" s="136"/>
      <c r="J108" s="136"/>
      <c r="K108" s="136"/>
      <c r="L108" s="136"/>
      <c r="M108" s="120"/>
    </row>
    <row r="109" spans="1:13" x14ac:dyDescent="0.25">
      <c r="A109" s="119"/>
      <c r="B109" s="118"/>
      <c r="C109" s="119"/>
      <c r="D109" s="119"/>
      <c r="E109" s="134"/>
      <c r="F109" s="135"/>
      <c r="G109" s="136"/>
      <c r="H109" s="136"/>
      <c r="I109" s="136"/>
      <c r="J109" s="136"/>
      <c r="K109" s="136"/>
      <c r="L109" s="136"/>
      <c r="M109" s="120"/>
    </row>
    <row r="110" spans="1:13" x14ac:dyDescent="0.25">
      <c r="A110" s="119"/>
      <c r="B110" s="118"/>
      <c r="C110" s="119"/>
      <c r="D110" s="119"/>
      <c r="E110" s="134"/>
      <c r="F110" s="135"/>
      <c r="G110" s="136"/>
      <c r="H110" s="136"/>
      <c r="I110" s="136"/>
      <c r="J110" s="136"/>
      <c r="K110" s="136"/>
      <c r="L110" s="136"/>
      <c r="M110" s="120"/>
    </row>
    <row r="111" spans="1:13" x14ac:dyDescent="0.25">
      <c r="A111" s="119"/>
      <c r="B111" s="118"/>
      <c r="C111" s="119"/>
      <c r="D111" s="119"/>
      <c r="E111" s="134"/>
      <c r="F111" s="135"/>
      <c r="G111" s="136"/>
      <c r="H111" s="136"/>
      <c r="I111" s="136"/>
      <c r="J111" s="136"/>
      <c r="K111" s="136"/>
      <c r="L111" s="136"/>
      <c r="M111" s="120"/>
    </row>
    <row r="112" spans="1:13" x14ac:dyDescent="0.25">
      <c r="A112" s="119"/>
      <c r="B112" s="118"/>
      <c r="C112" s="119"/>
      <c r="D112" s="119"/>
      <c r="E112" s="134"/>
      <c r="F112" s="135"/>
      <c r="G112" s="136"/>
      <c r="H112" s="136"/>
      <c r="I112" s="136"/>
      <c r="J112" s="136"/>
      <c r="K112" s="136"/>
      <c r="L112" s="136"/>
      <c r="M112" s="120"/>
    </row>
    <row r="113" spans="1:13" x14ac:dyDescent="0.25">
      <c r="A113" s="119"/>
      <c r="B113" s="118"/>
      <c r="C113" s="119"/>
      <c r="D113" s="119"/>
      <c r="E113" s="134"/>
      <c r="F113" s="135"/>
      <c r="G113" s="136"/>
      <c r="H113" s="136"/>
      <c r="I113" s="136"/>
      <c r="J113" s="136"/>
      <c r="K113" s="136"/>
      <c r="L113" s="136"/>
      <c r="M113" s="120"/>
    </row>
    <row r="114" spans="1:13" x14ac:dyDescent="0.25">
      <c r="A114" s="119"/>
      <c r="B114" s="118"/>
      <c r="C114" s="119"/>
      <c r="D114" s="119"/>
      <c r="E114" s="134"/>
      <c r="F114" s="135"/>
      <c r="G114" s="136"/>
      <c r="H114" s="136"/>
      <c r="I114" s="136"/>
      <c r="J114" s="136"/>
      <c r="K114" s="136"/>
      <c r="L114" s="136"/>
      <c r="M114" s="120"/>
    </row>
    <row r="115" spans="1:13" x14ac:dyDescent="0.25">
      <c r="A115" s="119"/>
      <c r="B115" s="118"/>
      <c r="C115" s="119"/>
      <c r="D115" s="119"/>
      <c r="E115" s="134"/>
      <c r="F115" s="135"/>
      <c r="G115" s="136"/>
      <c r="H115" s="136"/>
      <c r="I115" s="136"/>
      <c r="J115" s="136"/>
      <c r="K115" s="136"/>
      <c r="L115" s="136"/>
      <c r="M115" s="120"/>
    </row>
    <row r="116" spans="1:13" x14ac:dyDescent="0.25">
      <c r="A116" s="119"/>
      <c r="B116" s="118"/>
      <c r="C116" s="119"/>
      <c r="D116" s="119"/>
      <c r="E116" s="134"/>
      <c r="F116" s="135"/>
      <c r="G116" s="136"/>
      <c r="H116" s="136"/>
      <c r="I116" s="136"/>
      <c r="J116" s="136"/>
      <c r="K116" s="136"/>
      <c r="L116" s="136"/>
      <c r="M116" s="120"/>
    </row>
    <row r="117" spans="1:13" x14ac:dyDescent="0.25">
      <c r="A117" s="119"/>
      <c r="B117" s="118"/>
      <c r="C117" s="119"/>
      <c r="D117" s="119"/>
      <c r="E117" s="134"/>
      <c r="F117" s="135"/>
      <c r="G117" s="136"/>
      <c r="H117" s="136"/>
      <c r="I117" s="136"/>
      <c r="J117" s="136"/>
      <c r="K117" s="136"/>
      <c r="L117" s="136"/>
      <c r="M117" s="120"/>
    </row>
    <row r="118" spans="1:13" x14ac:dyDescent="0.25">
      <c r="A118" s="119"/>
      <c r="B118" s="118"/>
      <c r="C118" s="119"/>
      <c r="D118" s="119"/>
      <c r="E118" s="134"/>
      <c r="F118" s="135"/>
      <c r="G118" s="136"/>
      <c r="H118" s="136"/>
      <c r="I118" s="136"/>
      <c r="J118" s="136"/>
      <c r="K118" s="136"/>
      <c r="L118" s="136"/>
      <c r="M118" s="120"/>
    </row>
    <row r="119" spans="1:13" x14ac:dyDescent="0.25">
      <c r="A119" s="119"/>
      <c r="B119" s="118"/>
      <c r="C119" s="119"/>
      <c r="D119" s="119"/>
      <c r="E119" s="134"/>
      <c r="F119" s="135"/>
      <c r="G119" s="136"/>
      <c r="H119" s="136"/>
      <c r="I119" s="136"/>
      <c r="J119" s="136"/>
      <c r="K119" s="136"/>
      <c r="L119" s="136"/>
      <c r="M119" s="120"/>
    </row>
    <row r="120" spans="1:13" x14ac:dyDescent="0.25">
      <c r="A120" s="119"/>
      <c r="B120" s="118"/>
      <c r="C120" s="119"/>
      <c r="D120" s="119"/>
      <c r="E120" s="134"/>
      <c r="F120" s="135"/>
      <c r="G120" s="136"/>
      <c r="H120" s="136"/>
      <c r="I120" s="136"/>
      <c r="J120" s="136"/>
      <c r="K120" s="136"/>
      <c r="L120" s="136"/>
      <c r="M120" s="120"/>
    </row>
    <row r="121" spans="1:13" x14ac:dyDescent="0.25">
      <c r="A121" s="119"/>
      <c r="B121" s="118"/>
      <c r="C121" s="119"/>
      <c r="D121" s="119"/>
      <c r="E121" s="134"/>
      <c r="F121" s="135"/>
      <c r="G121" s="136"/>
      <c r="H121" s="136"/>
      <c r="I121" s="136"/>
      <c r="J121" s="136"/>
      <c r="K121" s="136"/>
      <c r="L121" s="136"/>
      <c r="M121" s="120"/>
    </row>
    <row r="122" spans="1:13" x14ac:dyDescent="0.25">
      <c r="A122" s="119"/>
      <c r="B122" s="118"/>
      <c r="C122" s="119"/>
      <c r="D122" s="119"/>
      <c r="E122" s="134"/>
      <c r="F122" s="135"/>
      <c r="G122" s="136"/>
      <c r="H122" s="136"/>
      <c r="I122" s="136"/>
      <c r="J122" s="136"/>
      <c r="K122" s="136"/>
      <c r="L122" s="136"/>
      <c r="M122" s="120"/>
    </row>
    <row r="123" spans="1:13" x14ac:dyDescent="0.25">
      <c r="A123" s="119"/>
      <c r="B123" s="118"/>
      <c r="C123" s="119"/>
      <c r="D123" s="119"/>
      <c r="E123" s="134"/>
      <c r="F123" s="135"/>
      <c r="G123" s="136"/>
      <c r="H123" s="136"/>
      <c r="I123" s="136"/>
      <c r="J123" s="136"/>
      <c r="K123" s="136"/>
      <c r="L123" s="136"/>
      <c r="M123" s="120"/>
    </row>
    <row r="124" spans="1:13" x14ac:dyDescent="0.25">
      <c r="A124" s="119"/>
      <c r="B124" s="118"/>
      <c r="C124" s="119"/>
      <c r="D124" s="119"/>
      <c r="E124" s="134"/>
      <c r="F124" s="135"/>
      <c r="G124" s="136"/>
      <c r="H124" s="136"/>
      <c r="I124" s="136"/>
      <c r="J124" s="136"/>
      <c r="K124" s="136"/>
      <c r="L124" s="136"/>
      <c r="M124" s="120"/>
    </row>
    <row r="125" spans="1:13" x14ac:dyDescent="0.25">
      <c r="A125" s="119"/>
      <c r="B125" s="118"/>
      <c r="C125" s="119"/>
      <c r="D125" s="119"/>
      <c r="E125" s="134"/>
      <c r="F125" s="135"/>
      <c r="G125" s="136"/>
      <c r="H125" s="136"/>
      <c r="I125" s="136"/>
      <c r="J125" s="136"/>
      <c r="K125" s="136"/>
      <c r="L125" s="136"/>
      <c r="M125" s="120"/>
    </row>
    <row r="126" spans="1:13" x14ac:dyDescent="0.25">
      <c r="A126" s="119"/>
      <c r="B126" s="118"/>
      <c r="C126" s="119"/>
      <c r="D126" s="119"/>
      <c r="E126" s="134"/>
      <c r="F126" s="135"/>
      <c r="G126" s="136"/>
      <c r="H126" s="136"/>
      <c r="I126" s="136"/>
      <c r="J126" s="136"/>
      <c r="K126" s="136"/>
      <c r="L126" s="136"/>
      <c r="M126" s="120"/>
    </row>
    <row r="127" spans="1:13" x14ac:dyDescent="0.25">
      <c r="A127" s="119"/>
      <c r="B127" s="118"/>
      <c r="C127" s="119"/>
      <c r="D127" s="119"/>
      <c r="E127" s="134"/>
      <c r="F127" s="135"/>
      <c r="G127" s="136"/>
      <c r="H127" s="136"/>
      <c r="I127" s="136"/>
      <c r="J127" s="136"/>
      <c r="K127" s="136"/>
      <c r="L127" s="136"/>
      <c r="M127" s="120"/>
    </row>
    <row r="128" spans="1:13" x14ac:dyDescent="0.25">
      <c r="A128" s="119"/>
      <c r="B128" s="118"/>
      <c r="C128" s="119"/>
      <c r="D128" s="119"/>
      <c r="E128" s="134"/>
      <c r="F128" s="135"/>
      <c r="G128" s="136"/>
      <c r="H128" s="136"/>
      <c r="I128" s="136"/>
      <c r="J128" s="136"/>
      <c r="K128" s="136"/>
      <c r="L128" s="136"/>
      <c r="M128" s="120"/>
    </row>
    <row r="129" spans="1:13" x14ac:dyDescent="0.25">
      <c r="A129" s="119"/>
      <c r="B129" s="118"/>
      <c r="C129" s="119"/>
      <c r="D129" s="119"/>
      <c r="E129" s="134"/>
      <c r="F129" s="135"/>
      <c r="G129" s="136"/>
      <c r="H129" s="136"/>
      <c r="I129" s="136"/>
      <c r="J129" s="136"/>
      <c r="K129" s="136"/>
      <c r="L129" s="136"/>
      <c r="M129" s="120"/>
    </row>
    <row r="130" spans="1:13" x14ac:dyDescent="0.25">
      <c r="A130" s="119"/>
      <c r="B130" s="118"/>
      <c r="C130" s="119"/>
      <c r="D130" s="119"/>
      <c r="E130" s="134"/>
      <c r="F130" s="135"/>
      <c r="G130" s="136"/>
      <c r="H130" s="136"/>
      <c r="I130" s="136"/>
      <c r="J130" s="136"/>
      <c r="K130" s="136"/>
      <c r="L130" s="136"/>
      <c r="M130" s="120"/>
    </row>
    <row r="131" spans="1:13" x14ac:dyDescent="0.25">
      <c r="A131" s="119"/>
      <c r="B131" s="118"/>
      <c r="C131" s="119"/>
      <c r="D131" s="119"/>
      <c r="E131" s="134"/>
      <c r="F131" s="135"/>
      <c r="G131" s="136"/>
      <c r="H131" s="136"/>
      <c r="I131" s="136"/>
      <c r="J131" s="136"/>
      <c r="K131" s="136"/>
      <c r="L131" s="136"/>
      <c r="M131" s="120"/>
    </row>
    <row r="132" spans="1:13" x14ac:dyDescent="0.25">
      <c r="A132" s="119"/>
      <c r="B132" s="118"/>
      <c r="C132" s="119"/>
      <c r="D132" s="119"/>
      <c r="E132" s="134"/>
      <c r="F132" s="135"/>
      <c r="G132" s="136"/>
      <c r="H132" s="136"/>
      <c r="I132" s="136"/>
      <c r="J132" s="136"/>
      <c r="K132" s="136"/>
      <c r="L132" s="136"/>
      <c r="M132" s="120"/>
    </row>
    <row r="133" spans="1:13" x14ac:dyDescent="0.25">
      <c r="A133" s="119"/>
      <c r="B133" s="118"/>
      <c r="C133" s="119"/>
      <c r="D133" s="119"/>
      <c r="E133" s="134"/>
      <c r="F133" s="135"/>
      <c r="G133" s="136"/>
      <c r="H133" s="136"/>
      <c r="I133" s="136"/>
      <c r="J133" s="136"/>
      <c r="K133" s="136"/>
      <c r="L133" s="136"/>
      <c r="M133" s="120"/>
    </row>
    <row r="134" spans="1:13" x14ac:dyDescent="0.25">
      <c r="A134" s="119"/>
      <c r="B134" s="118"/>
      <c r="C134" s="119"/>
      <c r="D134" s="119"/>
      <c r="E134" s="134"/>
      <c r="F134" s="135"/>
      <c r="G134" s="136"/>
      <c r="H134" s="136"/>
      <c r="I134" s="136"/>
      <c r="J134" s="136"/>
      <c r="K134" s="136"/>
      <c r="L134" s="136"/>
      <c r="M134" s="120"/>
    </row>
    <row r="135" spans="1:13" x14ac:dyDescent="0.25">
      <c r="A135" s="119"/>
      <c r="B135" s="118"/>
      <c r="C135" s="119"/>
      <c r="D135" s="119"/>
      <c r="E135" s="134"/>
      <c r="F135" s="135"/>
      <c r="G135" s="136"/>
      <c r="H135" s="136"/>
      <c r="I135" s="136"/>
      <c r="J135" s="136"/>
      <c r="K135" s="136"/>
      <c r="L135" s="136"/>
      <c r="M135" s="120"/>
    </row>
    <row r="136" spans="1:13" x14ac:dyDescent="0.25">
      <c r="A136" s="119"/>
      <c r="B136" s="118"/>
      <c r="C136" s="119"/>
      <c r="D136" s="119"/>
      <c r="E136" s="134"/>
      <c r="F136" s="135"/>
      <c r="G136" s="136"/>
      <c r="H136" s="136"/>
      <c r="I136" s="136"/>
      <c r="J136" s="136"/>
      <c r="K136" s="136"/>
      <c r="L136" s="136"/>
      <c r="M136" s="120"/>
    </row>
    <row r="137" spans="1:13" x14ac:dyDescent="0.25">
      <c r="A137" s="119"/>
      <c r="B137" s="118"/>
      <c r="C137" s="119"/>
      <c r="D137" s="119"/>
      <c r="E137" s="134"/>
      <c r="F137" s="135"/>
      <c r="G137" s="136"/>
      <c r="H137" s="136"/>
      <c r="I137" s="136"/>
      <c r="J137" s="136"/>
      <c r="K137" s="136"/>
      <c r="L137" s="136"/>
      <c r="M137" s="120"/>
    </row>
    <row r="138" spans="1:13" x14ac:dyDescent="0.25">
      <c r="A138" s="119"/>
      <c r="B138" s="118"/>
      <c r="C138" s="119"/>
      <c r="D138" s="119"/>
      <c r="E138" s="134"/>
      <c r="F138" s="135"/>
      <c r="G138" s="136"/>
      <c r="H138" s="136"/>
      <c r="I138" s="136"/>
      <c r="J138" s="136"/>
      <c r="K138" s="136"/>
      <c r="L138" s="136"/>
      <c r="M138" s="120"/>
    </row>
    <row r="139" spans="1:13" x14ac:dyDescent="0.25">
      <c r="A139" s="119"/>
      <c r="B139" s="118"/>
      <c r="C139" s="119"/>
      <c r="D139" s="119"/>
      <c r="E139" s="134"/>
      <c r="F139" s="135"/>
      <c r="G139" s="136"/>
      <c r="H139" s="136"/>
      <c r="I139" s="136"/>
      <c r="J139" s="136"/>
      <c r="K139" s="136"/>
      <c r="L139" s="136"/>
      <c r="M139" s="120"/>
    </row>
    <row r="140" spans="1:13" x14ac:dyDescent="0.25">
      <c r="A140" s="119"/>
      <c r="B140" s="118"/>
      <c r="C140" s="119"/>
      <c r="D140" s="119"/>
      <c r="E140" s="134"/>
      <c r="F140" s="135"/>
      <c r="G140" s="136"/>
      <c r="H140" s="136"/>
      <c r="I140" s="136"/>
      <c r="J140" s="136"/>
      <c r="K140" s="136"/>
      <c r="L140" s="136"/>
      <c r="M140" s="120"/>
    </row>
    <row r="141" spans="1:13" x14ac:dyDescent="0.25">
      <c r="A141" s="119"/>
      <c r="B141" s="118"/>
      <c r="C141" s="119"/>
      <c r="D141" s="119"/>
      <c r="E141" s="134"/>
      <c r="F141" s="135"/>
      <c r="G141" s="136"/>
      <c r="H141" s="136"/>
      <c r="I141" s="136"/>
      <c r="J141" s="136"/>
      <c r="K141" s="136"/>
      <c r="L141" s="136"/>
      <c r="M141" s="120"/>
    </row>
    <row r="142" spans="1:13" x14ac:dyDescent="0.25">
      <c r="A142" s="119"/>
      <c r="B142" s="118"/>
      <c r="C142" s="119"/>
      <c r="D142" s="119"/>
      <c r="E142" s="134"/>
      <c r="F142" s="135"/>
      <c r="G142" s="136"/>
      <c r="H142" s="136"/>
      <c r="I142" s="136"/>
      <c r="J142" s="136"/>
      <c r="K142" s="136"/>
      <c r="L142" s="136"/>
      <c r="M142" s="120"/>
    </row>
    <row r="143" spans="1:13" x14ac:dyDescent="0.25">
      <c r="A143" s="119"/>
      <c r="B143" s="118"/>
      <c r="C143" s="119"/>
      <c r="D143" s="119"/>
      <c r="E143" s="134"/>
      <c r="F143" s="135"/>
      <c r="G143" s="136"/>
      <c r="H143" s="136"/>
      <c r="I143" s="136"/>
      <c r="J143" s="136"/>
      <c r="K143" s="136"/>
      <c r="L143" s="136"/>
      <c r="M143" s="120"/>
    </row>
    <row r="144" spans="1:13" x14ac:dyDescent="0.25">
      <c r="A144" s="119"/>
      <c r="B144" s="118"/>
      <c r="C144" s="119"/>
      <c r="D144" s="119"/>
      <c r="E144" s="134"/>
      <c r="F144" s="135"/>
      <c r="G144" s="136"/>
      <c r="H144" s="136"/>
      <c r="I144" s="136"/>
      <c r="J144" s="136"/>
      <c r="K144" s="136"/>
      <c r="L144" s="136"/>
      <c r="M144" s="120"/>
    </row>
    <row r="145" spans="1:13" x14ac:dyDescent="0.25">
      <c r="A145" s="119"/>
      <c r="B145" s="118"/>
      <c r="C145" s="119"/>
      <c r="D145" s="119"/>
      <c r="E145" s="134"/>
      <c r="F145" s="135"/>
      <c r="G145" s="136"/>
      <c r="H145" s="136"/>
      <c r="I145" s="136"/>
      <c r="J145" s="136"/>
      <c r="K145" s="136"/>
      <c r="L145" s="136"/>
      <c r="M145" s="120"/>
    </row>
    <row r="146" spans="1:13" x14ac:dyDescent="0.25">
      <c r="A146" s="119"/>
      <c r="B146" s="118"/>
      <c r="C146" s="119"/>
      <c r="D146" s="119"/>
      <c r="E146" s="134"/>
      <c r="F146" s="135"/>
      <c r="G146" s="136"/>
      <c r="H146" s="136"/>
      <c r="I146" s="136"/>
      <c r="J146" s="136"/>
      <c r="K146" s="136"/>
      <c r="L146" s="136"/>
      <c r="M146" s="120"/>
    </row>
    <row r="147" spans="1:13" x14ac:dyDescent="0.25">
      <c r="A147" s="119"/>
      <c r="B147" s="118"/>
      <c r="C147" s="119"/>
      <c r="D147" s="119"/>
      <c r="E147" s="134"/>
      <c r="F147" s="135"/>
      <c r="G147" s="136"/>
      <c r="H147" s="136"/>
      <c r="I147" s="136"/>
      <c r="J147" s="136"/>
      <c r="K147" s="136"/>
      <c r="L147" s="136"/>
      <c r="M147" s="120"/>
    </row>
    <row r="148" spans="1:13" x14ac:dyDescent="0.25">
      <c r="A148" s="119"/>
      <c r="B148" s="118"/>
      <c r="C148" s="119"/>
      <c r="D148" s="119"/>
      <c r="E148" s="134"/>
      <c r="F148" s="135"/>
      <c r="G148" s="136"/>
      <c r="H148" s="136"/>
      <c r="I148" s="136"/>
      <c r="J148" s="136"/>
      <c r="K148" s="136"/>
      <c r="L148" s="136"/>
      <c r="M148" s="120"/>
    </row>
    <row r="149" spans="1:13" x14ac:dyDescent="0.25">
      <c r="A149" s="119"/>
      <c r="B149" s="118"/>
      <c r="C149" s="119"/>
      <c r="D149" s="119"/>
      <c r="E149" s="134"/>
      <c r="F149" s="135"/>
      <c r="G149" s="136"/>
      <c r="H149" s="136"/>
      <c r="I149" s="136"/>
      <c r="J149" s="136"/>
      <c r="K149" s="136"/>
      <c r="L149" s="136"/>
      <c r="M149" s="120"/>
    </row>
    <row r="150" spans="1:13" x14ac:dyDescent="0.25">
      <c r="A150" s="119"/>
      <c r="B150" s="118"/>
      <c r="C150" s="119"/>
      <c r="D150" s="119"/>
      <c r="E150" s="134"/>
      <c r="F150" s="135"/>
      <c r="G150" s="136"/>
      <c r="H150" s="136"/>
      <c r="I150" s="136"/>
      <c r="J150" s="136"/>
      <c r="K150" s="136"/>
      <c r="L150" s="136"/>
      <c r="M150" s="120"/>
    </row>
    <row r="151" spans="1:13" x14ac:dyDescent="0.25">
      <c r="A151" s="119"/>
      <c r="B151" s="118"/>
      <c r="C151" s="119"/>
      <c r="D151" s="119"/>
      <c r="E151" s="134"/>
      <c r="F151" s="135"/>
      <c r="G151" s="136"/>
      <c r="H151" s="136"/>
      <c r="I151" s="136"/>
      <c r="J151" s="136"/>
      <c r="K151" s="136"/>
      <c r="L151" s="136"/>
      <c r="M151" s="120"/>
    </row>
    <row r="152" spans="1:13" x14ac:dyDescent="0.25">
      <c r="A152" s="119"/>
      <c r="B152" s="118"/>
      <c r="C152" s="119"/>
      <c r="D152" s="119"/>
      <c r="E152" s="134"/>
      <c r="F152" s="135"/>
      <c r="G152" s="136"/>
      <c r="H152" s="136"/>
      <c r="I152" s="136"/>
      <c r="J152" s="136"/>
      <c r="K152" s="136"/>
      <c r="L152" s="136"/>
      <c r="M152" s="120"/>
    </row>
  </sheetData>
  <sortState xmlns:xlrd2="http://schemas.microsoft.com/office/spreadsheetml/2017/richdata2" ref="A2:M47">
    <sortCondition descending="1" sortBy="fontColor" ref="B2:B47" dxfId="10"/>
  </sortState>
  <pageMargins left="0.7" right="0.7" top="0.75" bottom="0.75" header="0.3" footer="0.3"/>
  <pageSetup paperSize="9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"/>
  <sheetViews>
    <sheetView workbookViewId="0">
      <selection activeCell="E19" sqref="E19"/>
    </sheetView>
  </sheetViews>
  <sheetFormatPr defaultRowHeight="15" x14ac:dyDescent="0.25"/>
  <cols>
    <col min="1" max="1" width="13.54296875" bestFit="1" customWidth="1"/>
    <col min="2" max="2" width="33" bestFit="1" customWidth="1"/>
    <col min="3" max="3" width="12" bestFit="1" customWidth="1"/>
    <col min="4" max="4" width="9.90625" bestFit="1" customWidth="1"/>
    <col min="5" max="5" width="15.81640625" bestFit="1" customWidth="1"/>
    <col min="6" max="6" width="10" bestFit="1" customWidth="1"/>
    <col min="7" max="7" width="11" bestFit="1" customWidth="1"/>
  </cols>
  <sheetData>
    <row r="1" spans="1:8" ht="15.6" x14ac:dyDescent="0.3">
      <c r="A1" s="117" t="s">
        <v>0</v>
      </c>
      <c r="B1" s="117" t="s">
        <v>177</v>
      </c>
      <c r="C1" s="117" t="s">
        <v>2</v>
      </c>
      <c r="D1" s="117" t="s">
        <v>60</v>
      </c>
      <c r="E1" s="117" t="s">
        <v>178</v>
      </c>
      <c r="F1" s="117" t="s">
        <v>179</v>
      </c>
      <c r="G1" s="117" t="s">
        <v>180</v>
      </c>
      <c r="H1" s="117" t="s">
        <v>5</v>
      </c>
    </row>
    <row r="2" spans="1:8" x14ac:dyDescent="0.25">
      <c r="A2" s="111" t="s">
        <v>127</v>
      </c>
      <c r="B2" s="111" t="s">
        <v>157</v>
      </c>
      <c r="C2" s="112">
        <v>0.16500000000000001</v>
      </c>
      <c r="D2" s="113">
        <v>44460</v>
      </c>
      <c r="E2" s="115">
        <v>2.6969185474940613</v>
      </c>
      <c r="F2" s="115">
        <v>118.13852490642942</v>
      </c>
      <c r="G2" s="115">
        <v>113.37890952181404</v>
      </c>
      <c r="H2" s="115">
        <v>11.915125</v>
      </c>
    </row>
    <row r="3" spans="1:8" x14ac:dyDescent="0.25">
      <c r="A3" s="111" t="s">
        <v>181</v>
      </c>
      <c r="B3" s="111" t="s">
        <v>182</v>
      </c>
      <c r="C3" s="112">
        <v>0.125</v>
      </c>
      <c r="D3" s="113">
        <v>44893</v>
      </c>
      <c r="E3" s="114">
        <v>3.5434537088615401</v>
      </c>
      <c r="F3" s="116">
        <v>101.17770040010723</v>
      </c>
      <c r="G3" s="116">
        <v>99.94143666384349</v>
      </c>
      <c r="H3" s="116">
        <v>12.507999999999999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D66"/>
  <sheetViews>
    <sheetView zoomScale="80" zoomScaleNormal="80" workbookViewId="0">
      <selection activeCell="C25" sqref="C25"/>
    </sheetView>
  </sheetViews>
  <sheetFormatPr defaultRowHeight="15.6" x14ac:dyDescent="0.3"/>
  <cols>
    <col min="1" max="1" width="16.90625" style="74" bestFit="1" customWidth="1"/>
    <col min="2" max="2" width="12.54296875" style="72" customWidth="1"/>
    <col min="3" max="3" width="15.54296875" customWidth="1"/>
    <col min="4" max="4" width="9.90625" bestFit="1" customWidth="1"/>
  </cols>
  <sheetData>
    <row r="1" spans="1:4" x14ac:dyDescent="0.3">
      <c r="A1" s="193" t="s">
        <v>3</v>
      </c>
      <c r="B1" s="194" t="s">
        <v>5</v>
      </c>
    </row>
    <row r="2" spans="1:4" s="2" customFormat="1" ht="15" x14ac:dyDescent="0.25">
      <c r="A2" s="92">
        <v>46317</v>
      </c>
      <c r="B2" s="98">
        <v>12.2</v>
      </c>
      <c r="C2" s="92"/>
      <c r="D2" s="92"/>
    </row>
    <row r="3" spans="1:4" ht="15" x14ac:dyDescent="0.25">
      <c r="A3" s="92">
        <v>46387</v>
      </c>
      <c r="B3" s="98">
        <v>11.074999999999999</v>
      </c>
      <c r="C3" s="92"/>
      <c r="D3" s="92"/>
    </row>
    <row r="4" spans="1:4" ht="15" x14ac:dyDescent="0.25">
      <c r="A4" s="92">
        <v>46478</v>
      </c>
      <c r="B4" s="98">
        <v>11.978999999999999</v>
      </c>
      <c r="C4" s="92"/>
      <c r="D4" s="92"/>
    </row>
    <row r="5" spans="1:4" ht="15" x14ac:dyDescent="0.25">
      <c r="A5" s="92">
        <v>46513</v>
      </c>
      <c r="B5" s="98">
        <v>12.345000000000001</v>
      </c>
      <c r="C5" s="92"/>
      <c r="D5" s="92"/>
    </row>
    <row r="6" spans="1:4" s="2" customFormat="1" ht="15" x14ac:dyDescent="0.25">
      <c r="A6" s="92">
        <v>46660</v>
      </c>
      <c r="B6" s="98">
        <v>12.711</v>
      </c>
      <c r="C6" s="92"/>
      <c r="D6" s="92"/>
    </row>
    <row r="7" spans="1:4" ht="15" x14ac:dyDescent="0.25">
      <c r="A7" s="92">
        <v>46765</v>
      </c>
      <c r="B7" s="98">
        <v>13.288</v>
      </c>
      <c r="C7" s="92"/>
      <c r="D7" s="92"/>
    </row>
    <row r="8" spans="1:4" ht="15" x14ac:dyDescent="0.25">
      <c r="A8" s="92">
        <v>46940</v>
      </c>
      <c r="B8" s="98">
        <v>13.866</v>
      </c>
      <c r="C8" s="92"/>
      <c r="D8" s="92"/>
    </row>
    <row r="9" spans="1:4" s="2" customFormat="1" ht="15" x14ac:dyDescent="0.25">
      <c r="A9" s="92">
        <v>47073</v>
      </c>
      <c r="B9" s="98">
        <v>14.443</v>
      </c>
      <c r="C9" s="92"/>
      <c r="D9" s="92"/>
    </row>
    <row r="10" spans="1:4" ht="15" x14ac:dyDescent="0.25">
      <c r="A10" s="92">
        <v>47353</v>
      </c>
      <c r="B10" s="98">
        <v>14.661</v>
      </c>
      <c r="C10" s="92"/>
      <c r="D10" s="92"/>
    </row>
    <row r="11" spans="1:4" ht="15" x14ac:dyDescent="0.25">
      <c r="A11" s="92">
        <v>47367</v>
      </c>
      <c r="B11" s="98">
        <v>14.879</v>
      </c>
      <c r="C11" s="92"/>
      <c r="D11" s="92"/>
    </row>
    <row r="12" spans="1:4" s="2" customFormat="1" ht="15" x14ac:dyDescent="0.25">
      <c r="A12" s="92">
        <v>47380</v>
      </c>
      <c r="B12" s="98">
        <v>15.013</v>
      </c>
      <c r="C12" s="92"/>
      <c r="D12" s="92"/>
    </row>
    <row r="13" spans="1:4" s="2" customFormat="1" ht="15" x14ac:dyDescent="0.25">
      <c r="A13" s="92">
        <v>47605</v>
      </c>
      <c r="B13" s="110">
        <v>15.147</v>
      </c>
      <c r="C13" s="92"/>
      <c r="D13" s="92"/>
    </row>
    <row r="14" spans="1:4" ht="15" x14ac:dyDescent="0.25">
      <c r="A14" s="92">
        <v>47696</v>
      </c>
      <c r="B14" s="110">
        <v>15.281000000000001</v>
      </c>
      <c r="C14" s="92"/>
      <c r="D14" s="92"/>
    </row>
    <row r="15" spans="1:4" ht="15" x14ac:dyDescent="0.25">
      <c r="A15" s="92">
        <v>47801</v>
      </c>
      <c r="B15" s="110">
        <v>15.416</v>
      </c>
      <c r="C15" s="92"/>
      <c r="D15" s="92"/>
    </row>
    <row r="16" spans="1:4" ht="15" x14ac:dyDescent="0.25">
      <c r="A16" s="92">
        <v>47941</v>
      </c>
      <c r="B16" s="110">
        <v>15.55</v>
      </c>
      <c r="C16" s="92"/>
      <c r="D16" s="92"/>
    </row>
    <row r="17" spans="1:4" ht="15" x14ac:dyDescent="0.25">
      <c r="A17" s="92">
        <v>48277</v>
      </c>
      <c r="B17" s="110">
        <v>15.683999999999999</v>
      </c>
      <c r="C17" s="92"/>
      <c r="D17" s="92"/>
    </row>
    <row r="18" spans="1:4" s="2" customFormat="1" ht="15" x14ac:dyDescent="0.25">
      <c r="A18" s="92">
        <v>48354</v>
      </c>
      <c r="B18" s="110">
        <v>15.818</v>
      </c>
      <c r="C18" s="92"/>
      <c r="D18" s="92"/>
    </row>
    <row r="19" spans="1:4" ht="15" x14ac:dyDescent="0.25">
      <c r="A19" s="92">
        <v>48613</v>
      </c>
      <c r="B19" s="110">
        <v>16.088999999999999</v>
      </c>
      <c r="C19" s="92"/>
      <c r="D19" s="92"/>
    </row>
    <row r="20" spans="1:4" s="2" customFormat="1" ht="15" x14ac:dyDescent="0.25">
      <c r="A20" s="92">
        <v>49090</v>
      </c>
      <c r="B20" s="110">
        <v>16.359000000000002</v>
      </c>
      <c r="C20" s="92"/>
      <c r="D20" s="92"/>
    </row>
    <row r="21" spans="1:4" ht="15" x14ac:dyDescent="0.25">
      <c r="A21" s="92">
        <v>49117</v>
      </c>
      <c r="B21" s="110">
        <v>16.63</v>
      </c>
      <c r="C21" s="92"/>
      <c r="D21" s="92"/>
    </row>
    <row r="22" spans="1:4" ht="15" x14ac:dyDescent="0.25">
      <c r="A22" s="92">
        <v>49621</v>
      </c>
      <c r="B22" s="110">
        <v>16.899999999999999</v>
      </c>
      <c r="C22" s="92"/>
      <c r="D22" s="92"/>
    </row>
    <row r="23" spans="1:4" ht="15" x14ac:dyDescent="0.25">
      <c r="A23" s="92">
        <v>50174</v>
      </c>
      <c r="B23" s="110">
        <v>16.91</v>
      </c>
      <c r="C23" s="92"/>
      <c r="D23" s="92"/>
    </row>
    <row r="24" spans="1:4" ht="15" x14ac:dyDescent="0.25">
      <c r="A24" s="92">
        <v>50944</v>
      </c>
      <c r="B24" s="110">
        <v>16.920000000000002</v>
      </c>
      <c r="C24" s="92"/>
      <c r="D24" s="92"/>
    </row>
    <row r="25" spans="1:4" ht="15" x14ac:dyDescent="0.25">
      <c r="A25" s="92">
        <v>51441</v>
      </c>
      <c r="B25" s="110">
        <v>16.928999999999998</v>
      </c>
      <c r="C25" s="92"/>
      <c r="D25" s="92"/>
    </row>
    <row r="26" spans="1:4" ht="15" x14ac:dyDescent="0.25">
      <c r="A26" s="92">
        <v>51750</v>
      </c>
      <c r="B26" s="110">
        <v>16.939</v>
      </c>
      <c r="C26" s="92"/>
      <c r="D26" s="92"/>
    </row>
    <row r="27" spans="1:4" ht="15" x14ac:dyDescent="0.25">
      <c r="A27" s="92">
        <v>51994</v>
      </c>
      <c r="B27" s="110">
        <v>16.963000000000001</v>
      </c>
      <c r="C27" s="92"/>
      <c r="D27" s="92"/>
    </row>
    <row r="28" spans="1:4" s="2" customFormat="1" ht="15" x14ac:dyDescent="0.25">
      <c r="A28" s="92">
        <v>52092</v>
      </c>
      <c r="B28" s="110">
        <v>16.988</v>
      </c>
      <c r="C28" s="92"/>
      <c r="D28" s="92"/>
    </row>
    <row r="29" spans="1:4" ht="15" x14ac:dyDescent="0.25">
      <c r="A29" s="92">
        <v>52400</v>
      </c>
      <c r="B29" s="110">
        <v>17.012</v>
      </c>
      <c r="C29" s="92"/>
      <c r="D29" s="92"/>
    </row>
    <row r="30" spans="1:4" ht="15" x14ac:dyDescent="0.25">
      <c r="A30" s="92">
        <v>53555</v>
      </c>
      <c r="B30" s="110">
        <v>17.036000000000001</v>
      </c>
      <c r="C30" s="92"/>
      <c r="D30" s="92"/>
    </row>
    <row r="31" spans="1:4" ht="15" x14ac:dyDescent="0.25">
      <c r="A31" s="92">
        <v>54976</v>
      </c>
      <c r="B31" s="199">
        <v>17.193000000000001</v>
      </c>
    </row>
    <row r="32" spans="1:4" ht="15" x14ac:dyDescent="0.25">
      <c r="A32" s="92"/>
      <c r="B32"/>
    </row>
    <row r="33" spans="1:4" ht="15" x14ac:dyDescent="0.25">
      <c r="A33" s="187"/>
      <c r="B33"/>
    </row>
    <row r="34" spans="1:4" ht="15" x14ac:dyDescent="0.25">
      <c r="A34" s="92"/>
      <c r="B34"/>
    </row>
    <row r="35" spans="1:4" ht="15" x14ac:dyDescent="0.25">
      <c r="A35" s="201"/>
      <c r="B35"/>
      <c r="C35" s="203"/>
    </row>
    <row r="36" spans="1:4" x14ac:dyDescent="0.3">
      <c r="A36" s="202"/>
      <c r="B36"/>
      <c r="C36" s="203"/>
    </row>
    <row r="37" spans="1:4" x14ac:dyDescent="0.3">
      <c r="A37" s="202"/>
      <c r="C37" s="203"/>
      <c r="D37" s="200"/>
    </row>
    <row r="38" spans="1:4" x14ac:dyDescent="0.3">
      <c r="A38" s="202"/>
      <c r="C38" s="203"/>
      <c r="D38" s="200"/>
    </row>
    <row r="39" spans="1:4" x14ac:dyDescent="0.3">
      <c r="A39" s="202"/>
      <c r="C39" s="203"/>
      <c r="D39" s="200"/>
    </row>
    <row r="40" spans="1:4" x14ac:dyDescent="0.3">
      <c r="A40" s="202"/>
      <c r="C40" s="203"/>
      <c r="D40" s="200"/>
    </row>
    <row r="41" spans="1:4" x14ac:dyDescent="0.3">
      <c r="A41" s="202"/>
      <c r="C41" s="203"/>
      <c r="D41" s="200"/>
    </row>
    <row r="42" spans="1:4" x14ac:dyDescent="0.3">
      <c r="A42" s="202"/>
      <c r="C42" s="203"/>
      <c r="D42" s="200"/>
    </row>
    <row r="43" spans="1:4" x14ac:dyDescent="0.3">
      <c r="A43" s="202"/>
      <c r="C43" s="203"/>
      <c r="D43" s="200"/>
    </row>
    <row r="44" spans="1:4" x14ac:dyDescent="0.3">
      <c r="A44" s="202"/>
      <c r="C44" s="203"/>
      <c r="D44" s="200"/>
    </row>
    <row r="45" spans="1:4" x14ac:dyDescent="0.3">
      <c r="A45" s="202"/>
      <c r="C45" s="203"/>
      <c r="D45" s="200"/>
    </row>
    <row r="46" spans="1:4" x14ac:dyDescent="0.3">
      <c r="A46" s="202"/>
      <c r="C46" s="203"/>
      <c r="D46" s="200"/>
    </row>
    <row r="47" spans="1:4" x14ac:dyDescent="0.3">
      <c r="A47" s="202"/>
      <c r="C47" s="203"/>
      <c r="D47" s="200"/>
    </row>
    <row r="48" spans="1:4" x14ac:dyDescent="0.3">
      <c r="A48" s="202"/>
      <c r="C48" s="203"/>
      <c r="D48" s="200"/>
    </row>
    <row r="49" spans="1:4" x14ac:dyDescent="0.3">
      <c r="A49" s="202"/>
      <c r="C49" s="203"/>
      <c r="D49" s="200"/>
    </row>
    <row r="50" spans="1:4" x14ac:dyDescent="0.3">
      <c r="A50" s="202"/>
      <c r="C50" s="203"/>
      <c r="D50" s="200"/>
    </row>
    <row r="51" spans="1:4" x14ac:dyDescent="0.3">
      <c r="A51" s="202"/>
      <c r="C51" s="203"/>
      <c r="D51" s="200"/>
    </row>
    <row r="52" spans="1:4" x14ac:dyDescent="0.3">
      <c r="A52" s="202"/>
      <c r="C52" s="203"/>
      <c r="D52" s="200"/>
    </row>
    <row r="53" spans="1:4" x14ac:dyDescent="0.3">
      <c r="A53" s="202"/>
      <c r="C53" s="203"/>
      <c r="D53" s="200"/>
    </row>
    <row r="54" spans="1:4" x14ac:dyDescent="0.3">
      <c r="A54" s="202"/>
      <c r="C54" s="203"/>
      <c r="D54" s="200"/>
    </row>
    <row r="55" spans="1:4" x14ac:dyDescent="0.3">
      <c r="A55" s="202"/>
      <c r="C55" s="203"/>
      <c r="D55" s="200"/>
    </row>
    <row r="56" spans="1:4" x14ac:dyDescent="0.3">
      <c r="A56" s="202"/>
      <c r="C56" s="203"/>
      <c r="D56" s="200"/>
    </row>
    <row r="57" spans="1:4" x14ac:dyDescent="0.3">
      <c r="A57" s="202"/>
      <c r="C57" s="203"/>
      <c r="D57" s="200"/>
    </row>
    <row r="58" spans="1:4" x14ac:dyDescent="0.3">
      <c r="A58" s="202"/>
      <c r="C58" s="203"/>
      <c r="D58" s="200"/>
    </row>
    <row r="59" spans="1:4" x14ac:dyDescent="0.3">
      <c r="A59" s="202"/>
      <c r="C59" s="203"/>
      <c r="D59" s="200"/>
    </row>
    <row r="60" spans="1:4" x14ac:dyDescent="0.3">
      <c r="A60" s="202"/>
      <c r="C60" s="203"/>
      <c r="D60" s="200"/>
    </row>
    <row r="61" spans="1:4" x14ac:dyDescent="0.3">
      <c r="A61" s="202"/>
      <c r="C61" s="203"/>
      <c r="D61" s="200"/>
    </row>
    <row r="62" spans="1:4" x14ac:dyDescent="0.3">
      <c r="A62" s="202"/>
      <c r="C62" s="203"/>
      <c r="D62" s="200"/>
    </row>
    <row r="63" spans="1:4" x14ac:dyDescent="0.3">
      <c r="A63" s="202"/>
      <c r="C63" s="203"/>
      <c r="D63" s="200"/>
    </row>
    <row r="64" spans="1:4" x14ac:dyDescent="0.3">
      <c r="A64" s="202"/>
      <c r="C64" s="203"/>
      <c r="D64" s="200"/>
    </row>
    <row r="65" spans="4:4" x14ac:dyDescent="0.3">
      <c r="D65" s="200"/>
    </row>
    <row r="66" spans="4:4" x14ac:dyDescent="0.3">
      <c r="D66" s="200"/>
    </row>
  </sheetData>
  <conditionalFormatting sqref="A1">
    <cfRule type="cellIs" dxfId="2" priority="1" stopIfTrue="1" operator="equal">
      <formula>41458</formula>
    </cfRule>
  </conditionalFormatting>
  <conditionalFormatting sqref="A36:A65504">
    <cfRule type="cellIs" dxfId="1" priority="804" stopIfTrue="1" operator="equal">
      <formula>41458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6"/>
  <sheetViews>
    <sheetView zoomScaleNormal="100" workbookViewId="0">
      <selection activeCell="H2" sqref="H2"/>
    </sheetView>
  </sheetViews>
  <sheetFormatPr defaultColWidth="8.90625" defaultRowHeight="15.6" x14ac:dyDescent="0.3"/>
  <cols>
    <col min="1" max="1" width="9.36328125" style="8" bestFit="1" customWidth="1"/>
    <col min="2" max="2" width="9.54296875" style="8" customWidth="1"/>
    <col min="3" max="3" width="19.453125" style="8" customWidth="1"/>
    <col min="4" max="4" width="17.6328125" style="8" customWidth="1"/>
    <col min="5" max="5" width="17.453125" style="3" customWidth="1"/>
    <col min="6" max="6" width="7.90625" style="72" customWidth="1"/>
    <col min="7" max="7" width="7.54296875" style="4" customWidth="1"/>
    <col min="8" max="8" width="17.1796875" style="7" bestFit="1" customWidth="1"/>
    <col min="9" max="9" width="20.81640625" style="8" customWidth="1"/>
    <col min="10" max="10" width="21.1796875" style="8" customWidth="1"/>
    <col min="11" max="11" width="18.90625" style="8" customWidth="1"/>
    <col min="12" max="12" width="11.08984375" style="8" customWidth="1"/>
    <col min="13" max="13" width="17.54296875" style="8" bestFit="1" customWidth="1"/>
    <col min="14" max="16384" width="8.90625" style="8"/>
  </cols>
  <sheetData>
    <row r="1" spans="1:14" ht="32.25" customHeight="1" x14ac:dyDescent="0.3">
      <c r="A1" s="172" t="s">
        <v>206</v>
      </c>
      <c r="B1" s="173" t="s">
        <v>49</v>
      </c>
      <c r="C1" s="174" t="s">
        <v>207</v>
      </c>
      <c r="D1" s="174" t="s">
        <v>205</v>
      </c>
      <c r="E1" s="175" t="s">
        <v>217</v>
      </c>
      <c r="F1" s="98"/>
      <c r="G1" s="98"/>
      <c r="H1" s="176" t="s">
        <v>218</v>
      </c>
      <c r="I1" s="177" t="s">
        <v>219</v>
      </c>
      <c r="J1" s="178" t="s">
        <v>220</v>
      </c>
      <c r="K1" s="182" t="s">
        <v>221</v>
      </c>
    </row>
    <row r="2" spans="1:14" ht="16.2" thickBot="1" x14ac:dyDescent="0.35">
      <c r="A2" s="158" t="e">
        <f>+'Price Matrix 16th Oct 2026'!#REF!</f>
        <v>#REF!</v>
      </c>
      <c r="B2" s="159" t="e">
        <f>+'Price Matrix 16th Oct 2026'!#REF!</f>
        <v>#REF!</v>
      </c>
      <c r="C2" s="159"/>
      <c r="D2" s="159" t="e">
        <f>+C2*B2/100</f>
        <v>#REF!</v>
      </c>
      <c r="E2" s="161" t="e">
        <f>+D2*0.75</f>
        <v>#REF!</v>
      </c>
      <c r="F2" s="149"/>
      <c r="G2" s="149"/>
      <c r="H2" s="179"/>
      <c r="I2" s="180">
        <f>SUM(C2:C1048576)</f>
        <v>0</v>
      </c>
      <c r="J2" s="180" t="e">
        <f>SUM(D2:D1048576)</f>
        <v>#REF!</v>
      </c>
      <c r="K2" s="181" t="e">
        <f>SUM(E2:E1048576)</f>
        <v>#REF!</v>
      </c>
      <c r="L2" s="148"/>
      <c r="M2" s="148"/>
      <c r="N2" s="148"/>
    </row>
    <row r="3" spans="1:14" s="87" customFormat="1" x14ac:dyDescent="0.3">
      <c r="A3" s="158" t="e">
        <f>+'Price Matrix 16th Oct 2026'!#REF!</f>
        <v>#REF!</v>
      </c>
      <c r="B3" s="159" t="e">
        <f>+'Price Matrix 16th Oct 2026'!#REF!</f>
        <v>#REF!</v>
      </c>
      <c r="C3" s="159"/>
      <c r="D3" s="159" t="e">
        <f t="shared" ref="D3:D44" si="0">+C3*B3/100</f>
        <v>#REF!</v>
      </c>
      <c r="E3" s="161" t="e">
        <f t="shared" ref="E3:E64" si="1">+D3*0.75</f>
        <v>#REF!</v>
      </c>
      <c r="F3" s="149"/>
      <c r="G3" s="149"/>
      <c r="H3" s="149"/>
      <c r="I3" s="149"/>
      <c r="J3" s="150"/>
      <c r="L3" s="148"/>
      <c r="M3" s="148"/>
    </row>
    <row r="4" spans="1:14" x14ac:dyDescent="0.3">
      <c r="A4" s="158" t="e">
        <f>+'Price Matrix 16th Oct 2026'!#REF!</f>
        <v>#REF!</v>
      </c>
      <c r="B4" s="159" t="e">
        <f>+'Price Matrix 16th Oct 2026'!#REF!</f>
        <v>#REF!</v>
      </c>
      <c r="C4" s="159"/>
      <c r="D4" s="159" t="e">
        <f t="shared" si="0"/>
        <v>#REF!</v>
      </c>
      <c r="E4" s="161" t="e">
        <f t="shared" si="1"/>
        <v>#REF!</v>
      </c>
      <c r="F4" s="149"/>
      <c r="G4" s="149"/>
      <c r="H4" s="149"/>
      <c r="I4" s="149"/>
      <c r="J4" s="150"/>
      <c r="L4" s="148"/>
      <c r="M4" s="148"/>
    </row>
    <row r="5" spans="1:14" s="87" customFormat="1" x14ac:dyDescent="0.3">
      <c r="A5" s="158" t="e">
        <f>+'Price Matrix 16th Oct 2026'!#REF!</f>
        <v>#REF!</v>
      </c>
      <c r="B5" s="159" t="e">
        <f>+'Price Matrix 16th Oct 2026'!#REF!</f>
        <v>#REF!</v>
      </c>
      <c r="C5" s="159"/>
      <c r="D5" s="159" t="e">
        <f t="shared" si="0"/>
        <v>#REF!</v>
      </c>
      <c r="E5" s="161" t="e">
        <f t="shared" si="1"/>
        <v>#REF!</v>
      </c>
      <c r="F5" s="149"/>
      <c r="G5" s="149"/>
      <c r="H5" s="149"/>
      <c r="I5" s="149"/>
      <c r="J5" s="150"/>
      <c r="L5" s="148"/>
      <c r="M5" s="148"/>
    </row>
    <row r="6" spans="1:14" s="87" customFormat="1" x14ac:dyDescent="0.3">
      <c r="A6" s="158" t="e">
        <f>+'Price Matrix 16th Oct 2026'!#REF!</f>
        <v>#REF!</v>
      </c>
      <c r="B6" s="159" t="e">
        <f>+'Price Matrix 16th Oct 2026'!#REF!</f>
        <v>#REF!</v>
      </c>
      <c r="C6" s="159"/>
      <c r="D6" s="159" t="e">
        <f>+C6*B6/100</f>
        <v>#REF!</v>
      </c>
      <c r="E6" s="161" t="e">
        <f>+D6*0.75</f>
        <v>#REF!</v>
      </c>
      <c r="F6" s="149"/>
      <c r="G6" s="149"/>
      <c r="H6" s="183">
        <v>45176</v>
      </c>
      <c r="I6" s="149">
        <v>6000000000</v>
      </c>
      <c r="J6" s="183">
        <v>44806</v>
      </c>
      <c r="K6" s="8">
        <f>+H6-J6</f>
        <v>370</v>
      </c>
      <c r="L6" s="148">
        <f>+K6/365</f>
        <v>1.0136986301369864</v>
      </c>
      <c r="M6" s="148">
        <v>6</v>
      </c>
      <c r="N6" s="185">
        <f>1-0.06</f>
        <v>0.94</v>
      </c>
    </row>
    <row r="7" spans="1:14" s="87" customFormat="1" x14ac:dyDescent="0.3">
      <c r="A7" s="158" t="e">
        <f>+'Price Matrix 16th Oct 2026'!#REF!</f>
        <v>#REF!</v>
      </c>
      <c r="B7" s="159" t="e">
        <f>+'Price Matrix 16th Oct 2026'!#REF!</f>
        <v>#REF!</v>
      </c>
      <c r="C7" s="159"/>
      <c r="D7" s="159" t="e">
        <f t="shared" si="0"/>
        <v>#REF!</v>
      </c>
      <c r="E7" s="161" t="e">
        <f>+D7*0.96</f>
        <v>#REF!</v>
      </c>
      <c r="F7" s="149"/>
      <c r="G7" s="149"/>
      <c r="H7" s="183">
        <v>46534</v>
      </c>
      <c r="I7" s="149">
        <v>10000000000</v>
      </c>
      <c r="J7" s="183">
        <v>44806</v>
      </c>
      <c r="K7" s="184">
        <f>+H7-J7</f>
        <v>1728</v>
      </c>
      <c r="L7" s="148">
        <f>+K7/365</f>
        <v>4.7342465753424658</v>
      </c>
      <c r="M7" s="148">
        <v>7</v>
      </c>
      <c r="N7" s="185">
        <f>1-0.07</f>
        <v>0.92999999999999994</v>
      </c>
    </row>
    <row r="8" spans="1:14" s="87" customFormat="1" x14ac:dyDescent="0.3">
      <c r="A8" s="158">
        <f>+'Price Matrix 16th Oct 2026'!E2</f>
        <v>0</v>
      </c>
      <c r="B8" s="159">
        <f>+'Price Matrix 16th Oct 2026'!G2</f>
        <v>42452</v>
      </c>
      <c r="C8" s="159"/>
      <c r="D8" s="159">
        <f t="shared" si="0"/>
        <v>0</v>
      </c>
      <c r="E8" s="161">
        <f t="shared" si="1"/>
        <v>0</v>
      </c>
      <c r="F8" s="149"/>
      <c r="G8" s="149"/>
      <c r="H8" s="183">
        <v>48277</v>
      </c>
      <c r="I8" s="149">
        <v>5000000000</v>
      </c>
      <c r="J8" s="183">
        <v>44806</v>
      </c>
      <c r="K8" s="184">
        <f>+H8-J8</f>
        <v>3471</v>
      </c>
      <c r="L8" s="148">
        <f>+K8/365</f>
        <v>9.5095890410958912</v>
      </c>
      <c r="M8" s="148">
        <v>7.5</v>
      </c>
      <c r="N8" s="185">
        <f>1-0.075</f>
        <v>0.92500000000000004</v>
      </c>
    </row>
    <row r="9" spans="1:14" s="87" customFormat="1" x14ac:dyDescent="0.3">
      <c r="A9" s="158">
        <f>+'Price Matrix 16th Oct 2026'!E3</f>
        <v>0</v>
      </c>
      <c r="B9" s="159">
        <f>+'Price Matrix 16th Oct 2026'!G3</f>
        <v>45841</v>
      </c>
      <c r="C9" s="159"/>
      <c r="D9" s="159">
        <f t="shared" si="0"/>
        <v>0</v>
      </c>
      <c r="E9" s="161">
        <f>+D9*0.75</f>
        <v>0</v>
      </c>
      <c r="F9" s="149"/>
      <c r="G9" s="149"/>
      <c r="H9" s="183">
        <v>45673</v>
      </c>
      <c r="I9" s="149">
        <v>4000000000</v>
      </c>
      <c r="J9" s="183">
        <v>44806</v>
      </c>
      <c r="K9" s="8">
        <f>+H9-J9</f>
        <v>867</v>
      </c>
      <c r="L9" s="148">
        <f>+K9/365</f>
        <v>2.3753424657534246</v>
      </c>
      <c r="M9" s="148">
        <v>6</v>
      </c>
      <c r="N9" s="185">
        <f>1-0.06</f>
        <v>0.94</v>
      </c>
    </row>
    <row r="10" spans="1:14" s="87" customFormat="1" x14ac:dyDescent="0.3">
      <c r="A10" s="158">
        <f>+'Price Matrix 16th Oct 2026'!E4</f>
        <v>0</v>
      </c>
      <c r="B10" s="159">
        <f>+'Price Matrix 16th Oct 2026'!G4</f>
        <v>45841</v>
      </c>
      <c r="C10" s="159"/>
      <c r="D10" s="159">
        <f t="shared" si="0"/>
        <v>0</v>
      </c>
      <c r="E10" s="161">
        <f t="shared" si="1"/>
        <v>0</v>
      </c>
      <c r="F10" s="149"/>
      <c r="G10" s="149"/>
      <c r="H10" s="149"/>
      <c r="I10" s="149">
        <f>SUM(I6:I9)</f>
        <v>25000000000</v>
      </c>
      <c r="J10" s="183">
        <v>44806</v>
      </c>
      <c r="K10" s="8">
        <f>+H10-J10</f>
        <v>-44806</v>
      </c>
      <c r="L10" s="148"/>
      <c r="M10" s="148"/>
      <c r="N10" s="8"/>
    </row>
    <row r="11" spans="1:14" s="87" customFormat="1" x14ac:dyDescent="0.3">
      <c r="A11" s="158">
        <f>+'Price Matrix 16th Oct 2026'!E5</f>
        <v>0</v>
      </c>
      <c r="B11" s="159">
        <f>+'Price Matrix 16th Oct 2026'!G5</f>
        <v>45120</v>
      </c>
      <c r="C11" s="159"/>
      <c r="D11" s="159">
        <f>+C11*B11/100</f>
        <v>0</v>
      </c>
      <c r="E11" s="161">
        <f t="shared" si="1"/>
        <v>0</v>
      </c>
      <c r="F11" s="149"/>
      <c r="G11" s="149"/>
      <c r="H11" s="149"/>
      <c r="I11" s="149"/>
      <c r="J11" s="150"/>
      <c r="L11" s="148"/>
      <c r="M11" s="148"/>
    </row>
    <row r="12" spans="1:14" x14ac:dyDescent="0.3">
      <c r="A12" s="158">
        <f>+'Price Matrix 16th Oct 2026'!E6</f>
        <v>0</v>
      </c>
      <c r="B12" s="159">
        <f>+'Price Matrix 16th Oct 2026'!G6</f>
        <v>42620</v>
      </c>
      <c r="C12" s="159"/>
      <c r="D12" s="159">
        <f t="shared" si="0"/>
        <v>0</v>
      </c>
      <c r="E12" s="161">
        <f t="shared" si="1"/>
        <v>0</v>
      </c>
      <c r="F12" s="149"/>
      <c r="G12" s="149"/>
      <c r="H12" s="149"/>
      <c r="I12" s="149"/>
      <c r="J12" s="150"/>
      <c r="L12" s="148"/>
      <c r="M12" s="148"/>
      <c r="N12" s="87"/>
    </row>
    <row r="13" spans="1:14" s="87" customFormat="1" x14ac:dyDescent="0.3">
      <c r="A13" s="158">
        <f>+'Price Matrix 16th Oct 2026'!E7</f>
        <v>0</v>
      </c>
      <c r="B13" s="159">
        <f>+'Price Matrix 16th Oct 2026'!G7</f>
        <v>43013</v>
      </c>
      <c r="C13" s="159"/>
      <c r="D13" s="159">
        <f t="shared" si="0"/>
        <v>0</v>
      </c>
      <c r="E13" s="161">
        <f t="shared" si="1"/>
        <v>0</v>
      </c>
      <c r="F13" s="149"/>
      <c r="G13" s="149"/>
      <c r="H13" s="149"/>
      <c r="I13" s="149"/>
      <c r="J13" s="150"/>
      <c r="L13" s="148"/>
      <c r="M13" s="148">
        <v>5834164968.4710388</v>
      </c>
      <c r="N13" s="8"/>
    </row>
    <row r="14" spans="1:14" s="87" customFormat="1" x14ac:dyDescent="0.3">
      <c r="A14" s="158">
        <f>+'Price Matrix 16th Oct 2026'!E8</f>
        <v>0</v>
      </c>
      <c r="B14" s="159">
        <f>+'Price Matrix 16th Oct 2026'!G8</f>
        <v>43181</v>
      </c>
      <c r="C14" s="159"/>
      <c r="D14" s="159">
        <f>+C14*B14/100</f>
        <v>0</v>
      </c>
      <c r="E14" s="161">
        <f>+D14*0.94</f>
        <v>0</v>
      </c>
      <c r="F14" s="149"/>
      <c r="G14" s="149"/>
      <c r="H14" s="149"/>
      <c r="I14" s="149"/>
      <c r="J14" s="150"/>
      <c r="K14" s="8">
        <f>30*0.05</f>
        <v>1.5</v>
      </c>
      <c r="L14" s="148"/>
      <c r="M14" s="148">
        <v>9943460288.8928604</v>
      </c>
    </row>
    <row r="15" spans="1:14" x14ac:dyDescent="0.3">
      <c r="A15" s="158">
        <f>+'Price Matrix 16th Oct 2026'!E9</f>
        <v>0</v>
      </c>
      <c r="B15" s="159">
        <f>+'Price Matrix 16th Oct 2026'!G9</f>
        <v>41612</v>
      </c>
      <c r="C15" s="159"/>
      <c r="D15" s="159">
        <f>+C15*B15/100</f>
        <v>0</v>
      </c>
      <c r="E15" s="161">
        <f>+D15*0.75</f>
        <v>0</v>
      </c>
      <c r="F15" s="149"/>
      <c r="G15" s="149"/>
      <c r="H15" s="149"/>
      <c r="I15" s="149"/>
      <c r="J15" s="150"/>
      <c r="K15" s="87"/>
      <c r="L15" s="148"/>
      <c r="M15" s="148">
        <v>5015352360.6064816</v>
      </c>
    </row>
    <row r="16" spans="1:14" x14ac:dyDescent="0.3">
      <c r="A16" s="158">
        <f>+'Price Matrix 16th Oct 2026'!E10</f>
        <v>0</v>
      </c>
      <c r="B16" s="159">
        <f>+'Price Matrix 16th Oct 2026'!G10</f>
        <v>43293</v>
      </c>
      <c r="C16" s="159"/>
      <c r="D16" s="159">
        <f t="shared" si="0"/>
        <v>0</v>
      </c>
      <c r="E16" s="161">
        <f t="shared" si="1"/>
        <v>0</v>
      </c>
      <c r="F16" s="149"/>
      <c r="G16" s="149"/>
      <c r="H16" s="149"/>
      <c r="I16" s="149"/>
      <c r="J16" s="150"/>
      <c r="L16" s="148"/>
      <c r="M16" s="148">
        <v>3994186011.7924967</v>
      </c>
      <c r="N16" s="87"/>
    </row>
    <row r="17" spans="1:14" s="87" customFormat="1" x14ac:dyDescent="0.3">
      <c r="A17" s="158">
        <f>+'Price Matrix 16th Oct 2026'!E11</f>
        <v>0</v>
      </c>
      <c r="B17" s="159">
        <f>+'Price Matrix 16th Oct 2026'!G11</f>
        <v>43740</v>
      </c>
      <c r="C17" s="159"/>
      <c r="D17" s="159">
        <f t="shared" si="0"/>
        <v>0</v>
      </c>
      <c r="E17" s="161">
        <f t="shared" si="1"/>
        <v>0</v>
      </c>
      <c r="F17" s="149"/>
      <c r="G17" s="149"/>
      <c r="H17" s="149"/>
      <c r="I17" s="149"/>
      <c r="J17" s="150"/>
      <c r="L17" s="148"/>
      <c r="M17" s="148">
        <f>SUM(M13:M16)</f>
        <v>24787163629.762878</v>
      </c>
      <c r="N17" s="8"/>
    </row>
    <row r="18" spans="1:14" s="87" customFormat="1" x14ac:dyDescent="0.3">
      <c r="A18" s="158">
        <f>+'Price Matrix 16th Oct 2026'!E12</f>
        <v>0</v>
      </c>
      <c r="B18" s="159">
        <f>+'Price Matrix 16th Oct 2026'!G12</f>
        <v>42313</v>
      </c>
      <c r="C18" s="186"/>
      <c r="D18" s="159">
        <f>+C18*B18/100</f>
        <v>0</v>
      </c>
      <c r="E18" s="161">
        <f>+D18*0.93</f>
        <v>0</v>
      </c>
      <c r="F18" s="149"/>
      <c r="G18" s="149"/>
      <c r="H18" s="149"/>
      <c r="I18" s="149"/>
      <c r="J18" s="150"/>
      <c r="K18" s="8"/>
      <c r="L18" s="148"/>
      <c r="M18" s="148"/>
    </row>
    <row r="19" spans="1:14" s="87" customFormat="1" x14ac:dyDescent="0.3">
      <c r="A19" s="158">
        <f>+'Price Matrix 16th Oct 2026'!E13</f>
        <v>0</v>
      </c>
      <c r="B19" s="159">
        <f>+'Price Matrix 16th Oct 2026'!G13</f>
        <v>44161</v>
      </c>
      <c r="C19" s="159"/>
      <c r="D19" s="159">
        <f>+C19*B19/100</f>
        <v>0</v>
      </c>
      <c r="E19" s="161">
        <f t="shared" si="1"/>
        <v>0</v>
      </c>
      <c r="F19" s="149"/>
      <c r="G19" s="149"/>
      <c r="H19" s="149"/>
      <c r="I19" s="149"/>
      <c r="J19" s="150"/>
      <c r="L19" s="148"/>
      <c r="M19" s="148"/>
    </row>
    <row r="20" spans="1:14" x14ac:dyDescent="0.3">
      <c r="A20" s="158">
        <f>+'Price Matrix 16th Oct 2026'!E14</f>
        <v>0</v>
      </c>
      <c r="B20" s="159">
        <f>+'Price Matrix 16th Oct 2026'!G14</f>
        <v>42481</v>
      </c>
      <c r="C20" s="159"/>
      <c r="D20" s="159">
        <f t="shared" si="0"/>
        <v>0</v>
      </c>
      <c r="E20" s="161">
        <f t="shared" si="1"/>
        <v>0</v>
      </c>
      <c r="F20" s="149"/>
      <c r="G20" s="149"/>
      <c r="H20" s="149"/>
      <c r="I20" s="149"/>
      <c r="J20" s="150"/>
      <c r="L20" s="148"/>
      <c r="M20" s="148"/>
    </row>
    <row r="21" spans="1:14" s="87" customFormat="1" x14ac:dyDescent="0.3">
      <c r="A21" s="158">
        <f>+'Price Matrix 16th Oct 2026'!E15</f>
        <v>0</v>
      </c>
      <c r="B21" s="159">
        <f>+'Price Matrix 16th Oct 2026'!G15</f>
        <v>43069</v>
      </c>
      <c r="C21" s="159"/>
      <c r="D21" s="159">
        <f t="shared" si="0"/>
        <v>0</v>
      </c>
      <c r="E21" s="161">
        <f t="shared" si="1"/>
        <v>0</v>
      </c>
      <c r="F21" s="149"/>
      <c r="G21" s="149"/>
      <c r="H21" s="149"/>
      <c r="I21" s="149"/>
      <c r="J21" s="150"/>
      <c r="L21" s="148"/>
      <c r="M21" s="148"/>
    </row>
    <row r="22" spans="1:14" ht="15.75" customHeight="1" x14ac:dyDescent="0.3">
      <c r="A22" s="158">
        <f>+'Price Matrix 16th Oct 2026'!E16</f>
        <v>0</v>
      </c>
      <c r="B22" s="159">
        <f>+'Price Matrix 16th Oct 2026'!G16</f>
        <v>44714</v>
      </c>
      <c r="C22" s="159"/>
      <c r="D22" s="159">
        <f t="shared" si="0"/>
        <v>0</v>
      </c>
      <c r="E22" s="161">
        <f t="shared" si="1"/>
        <v>0</v>
      </c>
      <c r="F22" s="149"/>
      <c r="G22" s="149"/>
      <c r="H22" s="149"/>
      <c r="I22" s="149"/>
      <c r="J22" s="150"/>
      <c r="L22" s="148"/>
      <c r="M22" s="148"/>
    </row>
    <row r="23" spans="1:14" s="87" customFormat="1" ht="15.75" customHeight="1" x14ac:dyDescent="0.3">
      <c r="A23" s="158">
        <f>+'Price Matrix 16th Oct 2026'!E17</f>
        <v>0</v>
      </c>
      <c r="B23" s="159">
        <f>+'Price Matrix 16th Oct 2026'!G17</f>
        <v>43153</v>
      </c>
      <c r="C23" s="159"/>
      <c r="D23" s="159">
        <f t="shared" si="0"/>
        <v>0</v>
      </c>
      <c r="E23" s="161">
        <f t="shared" si="1"/>
        <v>0</v>
      </c>
      <c r="F23" s="149"/>
      <c r="G23" s="149"/>
      <c r="H23" s="149"/>
      <c r="I23" s="149"/>
      <c r="J23" s="150"/>
      <c r="L23" s="148"/>
      <c r="M23" s="148"/>
    </row>
    <row r="24" spans="1:14" s="87" customFormat="1" ht="15.75" customHeight="1" x14ac:dyDescent="0.3">
      <c r="A24" s="158">
        <f>+'Price Matrix 16th Oct 2026'!E18</f>
        <v>0</v>
      </c>
      <c r="B24" s="159">
        <f>+'Price Matrix 16th Oct 2026'!G18</f>
        <v>43657</v>
      </c>
      <c r="C24" s="159"/>
      <c r="D24" s="159">
        <f t="shared" si="0"/>
        <v>0</v>
      </c>
      <c r="E24" s="161">
        <f t="shared" si="1"/>
        <v>0</v>
      </c>
      <c r="F24" s="149"/>
      <c r="G24" s="149"/>
      <c r="H24" s="149"/>
      <c r="I24" s="149"/>
      <c r="J24" s="150"/>
      <c r="K24" s="8"/>
      <c r="L24" s="148"/>
      <c r="M24" s="148"/>
      <c r="N24" s="8"/>
    </row>
    <row r="25" spans="1:14" s="87" customFormat="1" ht="15.75" customHeight="1" x14ac:dyDescent="0.3">
      <c r="A25" s="158">
        <f>+'Price Matrix 16th Oct 2026'!E19</f>
        <v>0</v>
      </c>
      <c r="B25" s="159">
        <f>+'Price Matrix 16th Oct 2026'!G19</f>
        <v>44161</v>
      </c>
      <c r="C25" s="159"/>
      <c r="D25" s="159">
        <f t="shared" si="0"/>
        <v>0</v>
      </c>
      <c r="E25" s="161">
        <f t="shared" si="1"/>
        <v>0</v>
      </c>
      <c r="F25" s="149"/>
      <c r="G25" s="149"/>
      <c r="H25" s="149"/>
      <c r="I25" s="149"/>
      <c r="J25" s="150"/>
      <c r="L25" s="148"/>
      <c r="M25" s="148"/>
    </row>
    <row r="26" spans="1:14" ht="15.75" customHeight="1" x14ac:dyDescent="0.3">
      <c r="A26" s="158">
        <f>+'Price Matrix 16th Oct 2026'!E20</f>
        <v>0</v>
      </c>
      <c r="B26" s="159">
        <f>+'Price Matrix 16th Oct 2026'!G20</f>
        <v>44714</v>
      </c>
      <c r="C26" s="186"/>
      <c r="D26" s="159">
        <f t="shared" si="0"/>
        <v>0</v>
      </c>
      <c r="E26" s="161">
        <f>+D26*0.925</f>
        <v>0</v>
      </c>
      <c r="F26" s="149"/>
      <c r="G26" s="149"/>
      <c r="H26" s="149"/>
      <c r="I26" s="149"/>
      <c r="J26" s="150"/>
      <c r="L26" s="148"/>
      <c r="M26" s="148"/>
      <c r="N26" s="87"/>
    </row>
    <row r="27" spans="1:14" s="87" customFormat="1" ht="15.75" customHeight="1" x14ac:dyDescent="0.3">
      <c r="A27" s="158">
        <f>+'Price Matrix 16th Oct 2026'!E21</f>
        <v>0</v>
      </c>
      <c r="B27" s="159">
        <f>+'Price Matrix 16th Oct 2026'!G21</f>
        <v>45484</v>
      </c>
      <c r="C27" s="159"/>
      <c r="D27" s="159">
        <f t="shared" si="0"/>
        <v>0</v>
      </c>
      <c r="E27" s="161">
        <f t="shared" si="1"/>
        <v>0</v>
      </c>
      <c r="F27" s="149"/>
      <c r="G27" s="149"/>
      <c r="H27" s="149"/>
      <c r="I27" s="149"/>
      <c r="J27" s="150"/>
      <c r="L27" s="148"/>
      <c r="M27" s="148"/>
      <c r="N27" s="8"/>
    </row>
    <row r="28" spans="1:14" s="87" customFormat="1" ht="15.75" customHeight="1" x14ac:dyDescent="0.3">
      <c r="A28" s="158">
        <f>+'Price Matrix 16th Oct 2026'!E22</f>
        <v>0</v>
      </c>
      <c r="B28" s="159">
        <f>+'Price Matrix 16th Oct 2026'!G22</f>
        <v>44161</v>
      </c>
      <c r="C28" s="159"/>
      <c r="D28" s="159">
        <f t="shared" si="0"/>
        <v>0</v>
      </c>
      <c r="E28" s="161">
        <f t="shared" si="1"/>
        <v>0</v>
      </c>
      <c r="F28" s="149"/>
      <c r="G28" s="149"/>
      <c r="H28" s="149"/>
      <c r="I28" s="149"/>
      <c r="J28" s="150"/>
      <c r="K28" s="8"/>
      <c r="L28" s="148"/>
      <c r="M28" s="148"/>
    </row>
    <row r="29" spans="1:14" s="87" customFormat="1" ht="15.75" customHeight="1" x14ac:dyDescent="0.3">
      <c r="A29" s="158">
        <f>+'Price Matrix 16th Oct 2026'!E23</f>
        <v>0</v>
      </c>
      <c r="B29" s="159">
        <f>+'Price Matrix 16th Oct 2026'!G23</f>
        <v>44714</v>
      </c>
      <c r="C29" s="159"/>
      <c r="D29" s="159">
        <f t="shared" si="0"/>
        <v>0</v>
      </c>
      <c r="E29" s="161">
        <f t="shared" si="1"/>
        <v>0</v>
      </c>
      <c r="F29" s="149"/>
      <c r="G29" s="149"/>
      <c r="H29" s="149"/>
      <c r="I29" s="149"/>
      <c r="J29" s="150"/>
      <c r="L29" s="148"/>
      <c r="M29" s="148"/>
      <c r="N29" s="8"/>
    </row>
    <row r="30" spans="1:14" s="87" customFormat="1" ht="15.75" customHeight="1" x14ac:dyDescent="0.3">
      <c r="A30" s="158">
        <f>+'Price Matrix 16th Oct 2026'!E24</f>
        <v>0</v>
      </c>
      <c r="B30" s="159">
        <f>+'Price Matrix 16th Oct 2026'!G24</f>
        <v>44812</v>
      </c>
      <c r="C30" s="159"/>
      <c r="D30" s="159">
        <f t="shared" si="0"/>
        <v>0</v>
      </c>
      <c r="E30" s="161">
        <f t="shared" si="1"/>
        <v>0</v>
      </c>
      <c r="F30" s="149"/>
      <c r="G30" s="149"/>
      <c r="H30" s="149"/>
      <c r="I30" s="149"/>
      <c r="J30" s="150"/>
      <c r="K30" s="8"/>
      <c r="L30" s="148"/>
      <c r="M30" s="148"/>
    </row>
    <row r="31" spans="1:14" s="87" customFormat="1" ht="15.75" customHeight="1" x14ac:dyDescent="0.3">
      <c r="A31" s="158">
        <f>+'Price Matrix 16th Oct 2026'!E25</f>
        <v>0</v>
      </c>
      <c r="B31" s="159">
        <f>+'Price Matrix 16th Oct 2026'!G25</f>
        <v>45120</v>
      </c>
      <c r="C31" s="159"/>
      <c r="D31" s="159">
        <f t="shared" si="0"/>
        <v>0</v>
      </c>
      <c r="E31" s="161">
        <f t="shared" si="1"/>
        <v>0</v>
      </c>
      <c r="F31" s="149"/>
      <c r="G31" s="149"/>
      <c r="H31" s="149"/>
      <c r="I31" s="149"/>
      <c r="J31" s="150"/>
      <c r="L31" s="148"/>
      <c r="M31" s="148"/>
      <c r="N31" s="8"/>
    </row>
    <row r="32" spans="1:14" ht="15.75" customHeight="1" x14ac:dyDescent="0.3">
      <c r="A32" s="158" t="e">
        <f>+'Price Matrix 16th Oct 2026'!#REF!</f>
        <v>#REF!</v>
      </c>
      <c r="B32" s="159" t="e">
        <f>+'Price Matrix 16th Oct 2026'!#REF!</f>
        <v>#REF!</v>
      </c>
      <c r="C32" s="159"/>
      <c r="D32" s="159" t="e">
        <f t="shared" si="0"/>
        <v>#REF!</v>
      </c>
      <c r="E32" s="161" t="e">
        <f t="shared" si="1"/>
        <v>#REF!</v>
      </c>
      <c r="F32" s="149"/>
      <c r="G32" s="149"/>
      <c r="H32" s="149"/>
      <c r="I32" s="149"/>
      <c r="J32" s="150"/>
      <c r="L32" s="148"/>
      <c r="M32" s="148"/>
      <c r="N32" s="87"/>
    </row>
    <row r="33" spans="1:14" s="87" customFormat="1" x14ac:dyDescent="0.3">
      <c r="A33" s="158" t="e">
        <f>+'Price Matrix 16th Oct 2026'!#REF!</f>
        <v>#REF!</v>
      </c>
      <c r="B33" s="159" t="e">
        <f>+'Price Matrix 16th Oct 2026'!#REF!</f>
        <v>#REF!</v>
      </c>
      <c r="C33" s="159"/>
      <c r="D33" s="159" t="e">
        <f t="shared" si="0"/>
        <v>#REF!</v>
      </c>
      <c r="E33" s="161" t="e">
        <f t="shared" si="1"/>
        <v>#REF!</v>
      </c>
      <c r="F33" s="149"/>
      <c r="G33" s="149"/>
      <c r="H33" s="149"/>
      <c r="I33" s="149"/>
      <c r="J33" s="150"/>
      <c r="L33" s="148"/>
      <c r="M33" s="148"/>
    </row>
    <row r="34" spans="1:14" s="87" customFormat="1" x14ac:dyDescent="0.3">
      <c r="A34" s="158" t="e">
        <f>+'Price Matrix 16th Oct 2026'!#REF!</f>
        <v>#REF!</v>
      </c>
      <c r="B34" s="159" t="e">
        <f>+'Price Matrix 16th Oct 2026'!#REF!</f>
        <v>#REF!</v>
      </c>
      <c r="C34" s="159"/>
      <c r="D34" s="159" t="e">
        <f>+C34*B34/100</f>
        <v>#REF!</v>
      </c>
      <c r="E34" s="161" t="e">
        <f>+D34*0.75</f>
        <v>#REF!</v>
      </c>
      <c r="F34" s="146"/>
      <c r="G34" s="146"/>
      <c r="H34" s="146"/>
      <c r="I34" s="146"/>
      <c r="J34" s="147"/>
      <c r="K34" s="8"/>
      <c r="L34" s="8"/>
      <c r="M34" s="110"/>
      <c r="N34" s="8"/>
    </row>
    <row r="35" spans="1:14" x14ac:dyDescent="0.3">
      <c r="A35" s="158" t="e">
        <f>+'Price Matrix 16th Oct 2026'!#REF!</f>
        <v>#REF!</v>
      </c>
      <c r="B35" s="159" t="e">
        <f>+'Price Matrix 16th Oct 2026'!#REF!</f>
        <v>#REF!</v>
      </c>
      <c r="C35" s="159"/>
      <c r="D35" s="159" t="e">
        <f>+C35*B35/100</f>
        <v>#REF!</v>
      </c>
      <c r="E35" s="161" t="e">
        <f>+D35*0.75</f>
        <v>#REF!</v>
      </c>
      <c r="F35" s="146"/>
      <c r="G35" s="146"/>
      <c r="H35" s="146"/>
      <c r="I35" s="146"/>
      <c r="J35" s="147"/>
    </row>
    <row r="36" spans="1:14" x14ac:dyDescent="0.3">
      <c r="A36" s="158" t="e">
        <f>+'Price Matrix 16th Oct 2026'!#REF!</f>
        <v>#REF!</v>
      </c>
      <c r="B36" s="159" t="e">
        <f>+'Price Matrix 16th Oct 2026'!#REF!</f>
        <v>#REF!</v>
      </c>
      <c r="C36" s="160"/>
      <c r="D36" s="161" t="e">
        <f t="shared" si="0"/>
        <v>#REF!</v>
      </c>
      <c r="E36" s="161" t="e">
        <f t="shared" si="1"/>
        <v>#REF!</v>
      </c>
      <c r="F36" s="110"/>
      <c r="G36" s="110"/>
      <c r="H36" s="110"/>
      <c r="I36" s="154"/>
    </row>
    <row r="37" spans="1:14" x14ac:dyDescent="0.3">
      <c r="A37" s="158" t="e">
        <f>+'Price Matrix 16th Oct 2026'!#REF!</f>
        <v>#REF!</v>
      </c>
      <c r="B37" s="159" t="e">
        <f>+'Price Matrix 16th Oct 2026'!#REF!</f>
        <v>#REF!</v>
      </c>
      <c r="C37" s="160"/>
      <c r="D37" s="161" t="e">
        <f t="shared" si="0"/>
        <v>#REF!</v>
      </c>
      <c r="E37" s="161" t="e">
        <f t="shared" si="1"/>
        <v>#REF!</v>
      </c>
      <c r="F37" s="110"/>
      <c r="G37" s="110"/>
      <c r="H37" s="110"/>
      <c r="I37" s="154"/>
    </row>
    <row r="38" spans="1:14" x14ac:dyDescent="0.3">
      <c r="A38" s="158" t="e">
        <f>+'Price Matrix 16th Oct 2026'!#REF!</f>
        <v>#REF!</v>
      </c>
      <c r="B38" s="159" t="e">
        <f>+'Price Matrix 16th Oct 2026'!#REF!</f>
        <v>#REF!</v>
      </c>
      <c r="C38" s="160"/>
      <c r="D38" s="161" t="e">
        <f t="shared" si="0"/>
        <v>#REF!</v>
      </c>
      <c r="E38" s="161" t="e">
        <f t="shared" si="1"/>
        <v>#REF!</v>
      </c>
      <c r="F38" s="162"/>
      <c r="G38" s="162"/>
      <c r="H38" s="162"/>
      <c r="I38" s="162"/>
      <c r="J38" s="163"/>
      <c r="K38" s="164"/>
      <c r="L38" s="164"/>
    </row>
    <row r="39" spans="1:14" x14ac:dyDescent="0.3">
      <c r="A39" s="158" t="e">
        <f>+'Price Matrix 16th Oct 2026'!#REF!</f>
        <v>#REF!</v>
      </c>
      <c r="B39" s="159" t="e">
        <f>+'Price Matrix 16th Oct 2026'!#REF!</f>
        <v>#REF!</v>
      </c>
      <c r="C39" s="160"/>
      <c r="D39" s="161" t="e">
        <f t="shared" si="0"/>
        <v>#REF!</v>
      </c>
      <c r="E39" s="161" t="e">
        <f t="shared" si="1"/>
        <v>#REF!</v>
      </c>
      <c r="F39" s="155"/>
      <c r="G39" s="155"/>
      <c r="H39" s="155"/>
      <c r="I39" s="155"/>
      <c r="J39" s="156"/>
      <c r="K39" s="152"/>
      <c r="L39" s="152"/>
    </row>
    <row r="40" spans="1:14" x14ac:dyDescent="0.3">
      <c r="A40" s="158" t="e">
        <f>+'Price Matrix 16th Oct 2026'!#REF!</f>
        <v>#REF!</v>
      </c>
      <c r="B40" s="159" t="e">
        <f>+'Price Matrix 16th Oct 2026'!#REF!</f>
        <v>#REF!</v>
      </c>
      <c r="C40" s="160"/>
      <c r="D40" s="161" t="e">
        <f t="shared" si="0"/>
        <v>#REF!</v>
      </c>
      <c r="E40" s="161" t="e">
        <f t="shared" si="1"/>
        <v>#REF!</v>
      </c>
      <c r="F40" s="155"/>
      <c r="G40" s="155"/>
      <c r="H40" s="155"/>
      <c r="I40" s="156"/>
      <c r="J40" s="151"/>
      <c r="K40" s="151"/>
      <c r="L40" s="151"/>
    </row>
    <row r="41" spans="1:14" x14ac:dyDescent="0.3">
      <c r="A41" s="158" t="e">
        <f>+'Price Matrix 16th Oct 2026'!#REF!</f>
        <v>#REF!</v>
      </c>
      <c r="B41" s="159" t="e">
        <f>+'Price Matrix 16th Oct 2026'!#REF!</f>
        <v>#REF!</v>
      </c>
      <c r="C41" s="160"/>
      <c r="D41" s="161" t="e">
        <f t="shared" si="0"/>
        <v>#REF!</v>
      </c>
      <c r="E41" s="161" t="e">
        <f t="shared" si="1"/>
        <v>#REF!</v>
      </c>
      <c r="F41" s="165"/>
      <c r="G41" s="162"/>
      <c r="H41" s="162"/>
      <c r="I41" s="166"/>
      <c r="J41" s="162"/>
      <c r="K41" s="167"/>
      <c r="L41" s="167"/>
      <c r="N41" s="162"/>
    </row>
    <row r="42" spans="1:14" x14ac:dyDescent="0.3">
      <c r="A42" s="158" t="e">
        <f>+'Price Matrix 16th Oct 2026'!#REF!</f>
        <v>#REF!</v>
      </c>
      <c r="B42" s="159" t="e">
        <f>+'Price Matrix 16th Oct 2026'!#REF!</f>
        <v>#REF!</v>
      </c>
      <c r="C42" s="160"/>
      <c r="D42" s="161" t="e">
        <f t="shared" si="0"/>
        <v>#REF!</v>
      </c>
      <c r="E42" s="161" t="e">
        <f t="shared" si="1"/>
        <v>#REF!</v>
      </c>
      <c r="F42" s="168"/>
      <c r="G42" s="155"/>
      <c r="H42" s="155"/>
      <c r="I42" s="157"/>
      <c r="J42" s="155"/>
      <c r="K42" s="157"/>
      <c r="L42" s="157"/>
      <c r="N42" s="155"/>
    </row>
    <row r="43" spans="1:14" x14ac:dyDescent="0.3">
      <c r="A43" s="158" t="e">
        <f>+'Price Matrix 16th Oct 2026'!#REF!</f>
        <v>#REF!</v>
      </c>
      <c r="B43" s="159" t="e">
        <f>+'Price Matrix 16th Oct 2026'!#REF!</f>
        <v>#REF!</v>
      </c>
      <c r="C43" s="160"/>
      <c r="D43" s="161" t="e">
        <f t="shared" si="0"/>
        <v>#REF!</v>
      </c>
      <c r="E43" s="161" t="e">
        <f t="shared" si="1"/>
        <v>#REF!</v>
      </c>
      <c r="F43" s="153"/>
      <c r="G43" s="153"/>
      <c r="H43" s="153"/>
      <c r="I43" s="169"/>
    </row>
    <row r="44" spans="1:14" x14ac:dyDescent="0.3">
      <c r="A44" s="158" t="e">
        <f>+'Price Matrix 16th Oct 2026'!#REF!</f>
        <v>#REF!</v>
      </c>
      <c r="B44" s="159" t="e">
        <f>+'Price Matrix 16th Oct 2026'!#REF!</f>
        <v>#REF!</v>
      </c>
      <c r="C44" s="160"/>
      <c r="D44" s="161" t="e">
        <f t="shared" si="0"/>
        <v>#REF!</v>
      </c>
      <c r="E44" s="161" t="e">
        <f t="shared" si="1"/>
        <v>#REF!</v>
      </c>
      <c r="F44" s="153"/>
      <c r="G44" s="153"/>
      <c r="H44" s="153"/>
      <c r="I44" s="170"/>
      <c r="J44" s="171"/>
    </row>
    <row r="45" spans="1:14" x14ac:dyDescent="0.3">
      <c r="A45" s="158" t="e">
        <f>+'Price Matrix 16th Oct 2026'!#REF!</f>
        <v>#REF!</v>
      </c>
      <c r="B45" s="159" t="e">
        <f>+'Price Matrix 16th Oct 2026'!#REF!</f>
        <v>#REF!</v>
      </c>
      <c r="C45" s="160"/>
      <c r="D45" s="161" t="e">
        <f t="shared" ref="D45:D52" si="2">+C45*B45/100</f>
        <v>#REF!</v>
      </c>
      <c r="E45" s="161" t="e">
        <f t="shared" si="1"/>
        <v>#REF!</v>
      </c>
      <c r="F45" s="153"/>
      <c r="G45" s="153"/>
      <c r="H45" s="153"/>
      <c r="I45" s="170"/>
      <c r="J45" s="171"/>
    </row>
    <row r="46" spans="1:14" x14ac:dyDescent="0.3">
      <c r="A46" s="158" t="e">
        <f>+'Price Matrix 16th Oct 2026'!#REF!</f>
        <v>#REF!</v>
      </c>
      <c r="B46" s="159" t="e">
        <f>+'Price Matrix 16th Oct 2026'!#REF!</f>
        <v>#REF!</v>
      </c>
      <c r="C46" s="160"/>
      <c r="D46" s="161" t="e">
        <f t="shared" si="2"/>
        <v>#REF!</v>
      </c>
      <c r="E46" s="161" t="e">
        <f t="shared" si="1"/>
        <v>#REF!</v>
      </c>
      <c r="F46" s="153"/>
      <c r="G46" s="153"/>
      <c r="H46" s="153"/>
      <c r="I46" s="169"/>
      <c r="K46" s="152"/>
    </row>
    <row r="47" spans="1:14" x14ac:dyDescent="0.3">
      <c r="A47" s="158" t="e">
        <f>+'Price Matrix 16th Oct 2026'!#REF!</f>
        <v>#REF!</v>
      </c>
      <c r="B47" s="159" t="e">
        <f>+'Price Matrix 16th Oct 2026'!#REF!</f>
        <v>#REF!</v>
      </c>
      <c r="C47" s="160"/>
      <c r="D47" s="161" t="e">
        <f t="shared" si="2"/>
        <v>#REF!</v>
      </c>
      <c r="E47" s="161" t="e">
        <f t="shared" si="1"/>
        <v>#REF!</v>
      </c>
      <c r="F47" s="110"/>
      <c r="G47" s="110"/>
      <c r="H47" s="110"/>
      <c r="I47" s="154"/>
    </row>
    <row r="48" spans="1:14" x14ac:dyDescent="0.3">
      <c r="A48" s="158" t="e">
        <f>+'Price Matrix 16th Oct 2026'!#REF!</f>
        <v>#REF!</v>
      </c>
      <c r="B48" s="159" t="e">
        <f>+'Price Matrix 16th Oct 2026'!#REF!</f>
        <v>#REF!</v>
      </c>
      <c r="C48" s="160"/>
      <c r="D48" s="161" t="e">
        <f t="shared" si="2"/>
        <v>#REF!</v>
      </c>
      <c r="E48" s="161" t="e">
        <f t="shared" si="1"/>
        <v>#REF!</v>
      </c>
      <c r="F48" s="110"/>
      <c r="G48" s="110"/>
      <c r="H48" s="110"/>
      <c r="I48" s="154"/>
    </row>
    <row r="49" spans="1:5" x14ac:dyDescent="0.3">
      <c r="A49" s="158" t="e">
        <f>+'Price Matrix 16th Oct 2026'!#REF!</f>
        <v>#REF!</v>
      </c>
      <c r="B49" s="159" t="e">
        <f>+'Price Matrix 16th Oct 2026'!#REF!</f>
        <v>#REF!</v>
      </c>
      <c r="C49" s="160"/>
      <c r="D49" s="161" t="e">
        <f t="shared" si="2"/>
        <v>#REF!</v>
      </c>
      <c r="E49" s="161" t="e">
        <f t="shared" si="1"/>
        <v>#REF!</v>
      </c>
    </row>
    <row r="50" spans="1:5" x14ac:dyDescent="0.3">
      <c r="A50" s="158" t="e">
        <f>+'Price Matrix 16th Oct 2026'!#REF!</f>
        <v>#REF!</v>
      </c>
      <c r="B50" s="159" t="e">
        <f>+'Price Matrix 16th Oct 2026'!#REF!</f>
        <v>#REF!</v>
      </c>
      <c r="C50" s="160"/>
      <c r="D50" s="161" t="e">
        <f t="shared" si="2"/>
        <v>#REF!</v>
      </c>
      <c r="E50" s="161" t="e">
        <f t="shared" si="1"/>
        <v>#REF!</v>
      </c>
    </row>
    <row r="51" spans="1:5" x14ac:dyDescent="0.3">
      <c r="A51" s="158" t="e">
        <f>+'Price Matrix 16th Oct 2026'!#REF!</f>
        <v>#REF!</v>
      </c>
      <c r="B51" s="159" t="e">
        <f>+'Price Matrix 16th Oct 2026'!#REF!</f>
        <v>#REF!</v>
      </c>
      <c r="C51" s="160"/>
      <c r="D51" s="161" t="e">
        <f t="shared" si="2"/>
        <v>#REF!</v>
      </c>
      <c r="E51" s="161" t="e">
        <f t="shared" si="1"/>
        <v>#REF!</v>
      </c>
    </row>
    <row r="52" spans="1:5" x14ac:dyDescent="0.3">
      <c r="A52" s="158" t="e">
        <f>+'Price Matrix 16th Oct 2026'!#REF!</f>
        <v>#REF!</v>
      </c>
      <c r="B52" s="159" t="e">
        <f>+'Price Matrix 16th Oct 2026'!#REF!</f>
        <v>#REF!</v>
      </c>
      <c r="C52" s="160"/>
      <c r="D52" s="161" t="e">
        <f t="shared" si="2"/>
        <v>#REF!</v>
      </c>
      <c r="E52" s="161" t="e">
        <f t="shared" si="1"/>
        <v>#REF!</v>
      </c>
    </row>
    <row r="53" spans="1:5" x14ac:dyDescent="0.3">
      <c r="A53" s="158" t="e">
        <f>+'Price Matrix 16th Oct 2026'!#REF!</f>
        <v>#REF!</v>
      </c>
      <c r="B53" s="159" t="e">
        <f>+'Price Matrix 16th Oct 2026'!#REF!</f>
        <v>#REF!</v>
      </c>
      <c r="C53" s="160"/>
      <c r="D53" s="161" t="e">
        <f t="shared" ref="D53:D76" si="3">+C53*B53/100</f>
        <v>#REF!</v>
      </c>
      <c r="E53" s="161" t="e">
        <f t="shared" si="1"/>
        <v>#REF!</v>
      </c>
    </row>
    <row r="54" spans="1:5" x14ac:dyDescent="0.3">
      <c r="A54" s="158" t="e">
        <f>+'Price Matrix 16th Oct 2026'!#REF!</f>
        <v>#REF!</v>
      </c>
      <c r="B54" s="159" t="e">
        <f>+'Price Matrix 16th Oct 2026'!#REF!</f>
        <v>#REF!</v>
      </c>
      <c r="C54" s="160"/>
      <c r="D54" s="161" t="e">
        <f t="shared" si="3"/>
        <v>#REF!</v>
      </c>
      <c r="E54" s="161" t="e">
        <f t="shared" si="1"/>
        <v>#REF!</v>
      </c>
    </row>
    <row r="55" spans="1:5" x14ac:dyDescent="0.3">
      <c r="A55" s="158" t="e">
        <f>+'Price Matrix 16th Oct 2026'!#REF!</f>
        <v>#REF!</v>
      </c>
      <c r="B55" s="159" t="e">
        <f>+'Price Matrix 16th Oct 2026'!#REF!</f>
        <v>#REF!</v>
      </c>
      <c r="C55" s="160"/>
      <c r="D55" s="161" t="e">
        <f t="shared" si="3"/>
        <v>#REF!</v>
      </c>
      <c r="E55" s="161" t="e">
        <f t="shared" si="1"/>
        <v>#REF!</v>
      </c>
    </row>
    <row r="56" spans="1:5" x14ac:dyDescent="0.3">
      <c r="A56" s="158" t="e">
        <f>+'Price Matrix 16th Oct 2026'!#REF!</f>
        <v>#REF!</v>
      </c>
      <c r="B56" s="159" t="e">
        <f>+'Price Matrix 16th Oct 2026'!#REF!</f>
        <v>#REF!</v>
      </c>
      <c r="C56" s="160"/>
      <c r="D56" s="161" t="e">
        <f t="shared" si="3"/>
        <v>#REF!</v>
      </c>
      <c r="E56" s="161" t="e">
        <f t="shared" si="1"/>
        <v>#REF!</v>
      </c>
    </row>
    <row r="57" spans="1:5" x14ac:dyDescent="0.3">
      <c r="A57" s="158" t="e">
        <f>+'Price Matrix 16th Oct 2026'!#REF!</f>
        <v>#REF!</v>
      </c>
      <c r="B57" s="159" t="e">
        <f>+'Price Matrix 16th Oct 2026'!#REF!</f>
        <v>#REF!</v>
      </c>
      <c r="C57" s="160"/>
      <c r="D57" s="161" t="e">
        <f t="shared" si="3"/>
        <v>#REF!</v>
      </c>
      <c r="E57" s="161" t="e">
        <f t="shared" si="1"/>
        <v>#REF!</v>
      </c>
    </row>
    <row r="58" spans="1:5" x14ac:dyDescent="0.3">
      <c r="A58" s="158" t="e">
        <f>+'Price Matrix 16th Oct 2026'!#REF!</f>
        <v>#REF!</v>
      </c>
      <c r="B58" s="159" t="e">
        <f>+'Price Matrix 16th Oct 2026'!#REF!</f>
        <v>#REF!</v>
      </c>
      <c r="C58" s="160"/>
      <c r="D58" s="161" t="e">
        <f t="shared" si="3"/>
        <v>#REF!</v>
      </c>
      <c r="E58" s="161" t="e">
        <f t="shared" si="1"/>
        <v>#REF!</v>
      </c>
    </row>
    <row r="59" spans="1:5" x14ac:dyDescent="0.3">
      <c r="A59" s="158" t="e">
        <f>+'Price Matrix 16th Oct 2026'!#REF!</f>
        <v>#REF!</v>
      </c>
      <c r="B59" s="159" t="e">
        <f>+'Price Matrix 16th Oct 2026'!#REF!</f>
        <v>#REF!</v>
      </c>
      <c r="C59" s="160"/>
      <c r="D59" s="161" t="e">
        <f t="shared" si="3"/>
        <v>#REF!</v>
      </c>
      <c r="E59" s="161" t="e">
        <f t="shared" si="1"/>
        <v>#REF!</v>
      </c>
    </row>
    <row r="60" spans="1:5" x14ac:dyDescent="0.3">
      <c r="A60" s="158" t="e">
        <f>+'Price Matrix 16th Oct 2026'!#REF!</f>
        <v>#REF!</v>
      </c>
      <c r="B60" s="159" t="e">
        <f>+'Price Matrix 16th Oct 2026'!#REF!</f>
        <v>#REF!</v>
      </c>
      <c r="C60" s="160"/>
      <c r="D60" s="161" t="e">
        <f t="shared" si="3"/>
        <v>#REF!</v>
      </c>
      <c r="E60" s="161" t="e">
        <f t="shared" si="1"/>
        <v>#REF!</v>
      </c>
    </row>
    <row r="61" spans="1:5" x14ac:dyDescent="0.3">
      <c r="A61" s="158" t="e">
        <f>+'Price Matrix 16th Oct 2026'!#REF!</f>
        <v>#REF!</v>
      </c>
      <c r="B61" s="159" t="e">
        <f>+'Price Matrix 16th Oct 2026'!#REF!</f>
        <v>#REF!</v>
      </c>
      <c r="C61" s="160"/>
      <c r="D61" s="161" t="e">
        <f t="shared" si="3"/>
        <v>#REF!</v>
      </c>
      <c r="E61" s="161" t="e">
        <f t="shared" si="1"/>
        <v>#REF!</v>
      </c>
    </row>
    <row r="62" spans="1:5" x14ac:dyDescent="0.3">
      <c r="A62" s="158" t="e">
        <f>+'Price Matrix 16th Oct 2026'!#REF!</f>
        <v>#REF!</v>
      </c>
      <c r="B62" s="159" t="e">
        <f>+'Price Matrix 16th Oct 2026'!#REF!</f>
        <v>#REF!</v>
      </c>
      <c r="C62" s="160"/>
      <c r="D62" s="161" t="e">
        <f t="shared" si="3"/>
        <v>#REF!</v>
      </c>
      <c r="E62" s="161" t="e">
        <f t="shared" si="1"/>
        <v>#REF!</v>
      </c>
    </row>
    <row r="63" spans="1:5" x14ac:dyDescent="0.3">
      <c r="A63" s="158" t="e">
        <f>+'Price Matrix 16th Oct 2026'!#REF!</f>
        <v>#REF!</v>
      </c>
      <c r="B63" s="159" t="e">
        <f>+'Price Matrix 16th Oct 2026'!#REF!</f>
        <v>#REF!</v>
      </c>
      <c r="C63" s="160"/>
      <c r="D63" s="161" t="e">
        <f t="shared" si="3"/>
        <v>#REF!</v>
      </c>
      <c r="E63" s="161" t="e">
        <f t="shared" si="1"/>
        <v>#REF!</v>
      </c>
    </row>
    <row r="64" spans="1:5" x14ac:dyDescent="0.3">
      <c r="A64" s="158" t="e">
        <f>+'Price Matrix 16th Oct 2026'!#REF!</f>
        <v>#REF!</v>
      </c>
      <c r="B64" s="159" t="e">
        <f>+'Price Matrix 16th Oct 2026'!#REF!</f>
        <v>#REF!</v>
      </c>
      <c r="C64" s="160"/>
      <c r="D64" s="161" t="e">
        <f t="shared" si="3"/>
        <v>#REF!</v>
      </c>
      <c r="E64" s="161" t="e">
        <f t="shared" si="1"/>
        <v>#REF!</v>
      </c>
    </row>
    <row r="65" spans="1:5" x14ac:dyDescent="0.3">
      <c r="A65" s="158" t="e">
        <f>+'Price Matrix 16th Oct 2026'!#REF!</f>
        <v>#REF!</v>
      </c>
      <c r="B65" s="159" t="e">
        <f>+'Price Matrix 16th Oct 2026'!#REF!</f>
        <v>#REF!</v>
      </c>
      <c r="C65" s="160"/>
      <c r="D65" s="161" t="e">
        <f t="shared" si="3"/>
        <v>#REF!</v>
      </c>
      <c r="E65" s="161" t="e">
        <f t="shared" ref="E65:E76" si="4">+D65*0.75</f>
        <v>#REF!</v>
      </c>
    </row>
    <row r="66" spans="1:5" x14ac:dyDescent="0.3">
      <c r="A66" s="158" t="e">
        <f>+'Price Matrix 16th Oct 2026'!#REF!</f>
        <v>#REF!</v>
      </c>
      <c r="B66" s="159" t="e">
        <f>+'Price Matrix 16th Oct 2026'!#REF!</f>
        <v>#REF!</v>
      </c>
      <c r="C66" s="160"/>
      <c r="D66" s="161" t="e">
        <f t="shared" si="3"/>
        <v>#REF!</v>
      </c>
      <c r="E66" s="161" t="e">
        <f t="shared" si="4"/>
        <v>#REF!</v>
      </c>
    </row>
    <row r="67" spans="1:5" x14ac:dyDescent="0.3">
      <c r="A67" s="158">
        <f>+'Price Matrix 16th Oct 2026'!E26</f>
        <v>0</v>
      </c>
      <c r="B67" s="159">
        <f>+'Price Matrix 16th Oct 2026'!G26</f>
        <v>0</v>
      </c>
      <c r="C67" s="160"/>
      <c r="D67" s="161">
        <f t="shared" si="3"/>
        <v>0</v>
      </c>
      <c r="E67" s="161">
        <f t="shared" si="4"/>
        <v>0</v>
      </c>
    </row>
    <row r="68" spans="1:5" x14ac:dyDescent="0.3">
      <c r="A68" s="158">
        <f>+'Price Matrix 16th Oct 2026'!E27</f>
        <v>0</v>
      </c>
      <c r="B68" s="159">
        <f>+'Price Matrix 16th Oct 2026'!G27</f>
        <v>0</v>
      </c>
      <c r="C68" s="160"/>
      <c r="D68" s="161">
        <f t="shared" si="3"/>
        <v>0</v>
      </c>
      <c r="E68" s="161">
        <f t="shared" si="4"/>
        <v>0</v>
      </c>
    </row>
    <row r="69" spans="1:5" x14ac:dyDescent="0.3">
      <c r="A69" s="158">
        <f>+'Price Matrix 16th Oct 2026'!E28</f>
        <v>0</v>
      </c>
      <c r="B69" s="159">
        <f>+'Price Matrix 16th Oct 2026'!G28</f>
        <v>0</v>
      </c>
      <c r="C69" s="160"/>
      <c r="D69" s="161">
        <f t="shared" si="3"/>
        <v>0</v>
      </c>
      <c r="E69" s="161">
        <f t="shared" si="4"/>
        <v>0</v>
      </c>
    </row>
    <row r="70" spans="1:5" x14ac:dyDescent="0.3">
      <c r="A70" s="158" t="e">
        <f>+'Price Matrix 16th Oct 2026'!#REF!</f>
        <v>#REF!</v>
      </c>
      <c r="B70" s="159" t="e">
        <f>+'Price Matrix 16th Oct 2026'!#REF!</f>
        <v>#REF!</v>
      </c>
      <c r="C70" s="160"/>
      <c r="D70" s="161" t="e">
        <f t="shared" si="3"/>
        <v>#REF!</v>
      </c>
      <c r="E70" s="161" t="e">
        <f t="shared" si="4"/>
        <v>#REF!</v>
      </c>
    </row>
    <row r="71" spans="1:5" x14ac:dyDescent="0.3">
      <c r="A71" s="158" t="e">
        <f>+'Price Matrix 16th Oct 2026'!#REF!</f>
        <v>#REF!</v>
      </c>
      <c r="B71" s="159" t="e">
        <f>+'Price Matrix 16th Oct 2026'!#REF!</f>
        <v>#REF!</v>
      </c>
      <c r="C71" s="160"/>
      <c r="D71" s="161" t="e">
        <f t="shared" si="3"/>
        <v>#REF!</v>
      </c>
      <c r="E71" s="161" t="e">
        <f t="shared" si="4"/>
        <v>#REF!</v>
      </c>
    </row>
    <row r="72" spans="1:5" x14ac:dyDescent="0.3">
      <c r="A72" s="158" t="e">
        <f>+'Price Matrix 16th Oct 2026'!#REF!</f>
        <v>#REF!</v>
      </c>
      <c r="B72" s="159" t="e">
        <f>+'Price Matrix 16th Oct 2026'!#REF!</f>
        <v>#REF!</v>
      </c>
      <c r="C72" s="160"/>
      <c r="D72" s="161" t="e">
        <f t="shared" si="3"/>
        <v>#REF!</v>
      </c>
      <c r="E72" s="161" t="e">
        <f t="shared" si="4"/>
        <v>#REF!</v>
      </c>
    </row>
    <row r="73" spans="1:5" x14ac:dyDescent="0.3">
      <c r="A73" s="158">
        <f>+'Price Matrix 16th Oct 2026'!E29</f>
        <v>0</v>
      </c>
      <c r="B73" s="159" t="e">
        <f>+'Price Matrix 16th Oct 2026'!#REF!</f>
        <v>#REF!</v>
      </c>
      <c r="C73" s="160"/>
      <c r="D73" s="161" t="e">
        <f t="shared" si="3"/>
        <v>#REF!</v>
      </c>
      <c r="E73" s="161" t="e">
        <f t="shared" si="4"/>
        <v>#REF!</v>
      </c>
    </row>
    <row r="74" spans="1:5" x14ac:dyDescent="0.3">
      <c r="A74" s="158">
        <f>+'Price Matrix 16th Oct 2026'!E30</f>
        <v>0</v>
      </c>
      <c r="B74" s="159">
        <f>+'Price Matrix 16th Oct 2026'!G30</f>
        <v>0</v>
      </c>
      <c r="C74" s="160"/>
      <c r="D74" s="161">
        <f t="shared" si="3"/>
        <v>0</v>
      </c>
      <c r="E74" s="161">
        <f t="shared" si="4"/>
        <v>0</v>
      </c>
    </row>
    <row r="75" spans="1:5" x14ac:dyDescent="0.3">
      <c r="A75" s="158">
        <f>+'Price Matrix 16th Oct 2026'!E31</f>
        <v>0</v>
      </c>
      <c r="B75" s="159">
        <f>+'Price Matrix 16th Oct 2026'!G31</f>
        <v>0</v>
      </c>
      <c r="C75" s="160"/>
      <c r="D75" s="161">
        <f t="shared" si="3"/>
        <v>0</v>
      </c>
      <c r="E75" s="161">
        <f t="shared" si="4"/>
        <v>0</v>
      </c>
    </row>
    <row r="76" spans="1:5" x14ac:dyDescent="0.3">
      <c r="A76" s="158">
        <f>+'Price Matrix 16th Oct 2026'!E32</f>
        <v>0</v>
      </c>
      <c r="B76" s="159">
        <f>+'Price Matrix 16th Oct 2026'!G32</f>
        <v>0</v>
      </c>
      <c r="C76" s="160"/>
      <c r="D76" s="161">
        <f t="shared" si="3"/>
        <v>0</v>
      </c>
      <c r="E76" s="161">
        <f t="shared" si="4"/>
        <v>0</v>
      </c>
    </row>
  </sheetData>
  <conditionalFormatting sqref="A1:C76">
    <cfRule type="cellIs" dxfId="0" priority="1" stopIfTrue="1" operator="equal">
      <formula>41458</formula>
    </cfRule>
  </conditionalFormatting>
  <pageMargins left="0.7" right="0.7" top="0.75" bottom="0.75" header="0.3" footer="0.3"/>
  <pageSetup scale="65"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Price Matrix 16th Oct 2026</vt:lpstr>
      <vt:lpstr>Price 28th </vt:lpstr>
      <vt:lpstr>Price 11th</vt:lpstr>
      <vt:lpstr>Sheet1</vt:lpstr>
      <vt:lpstr>Daily Graph</vt:lpstr>
      <vt:lpstr>From Access</vt:lpstr>
      <vt:lpstr>Sheet2</vt:lpstr>
      <vt:lpstr>T-Bonds as at 16th Oct 2026</vt:lpstr>
      <vt:lpstr>SLF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ebyabazaire</dc:creator>
  <cp:lastModifiedBy>Immaculate Nakato</cp:lastModifiedBy>
  <cp:lastPrinted>2025-05-23T07:36:07Z</cp:lastPrinted>
  <dcterms:created xsi:type="dcterms:W3CDTF">2013-09-10T06:45:58Z</dcterms:created>
  <dcterms:modified xsi:type="dcterms:W3CDTF">2026-10-16T12:04:50Z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{"port":50153,"version":"1.26.718"}</vt:lpwstr>
  </property>
</Properties>
</file>